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SENV\PMI MS-040\Textos &amp; Planilhas\Opex\OPEX Duplicação - Ciclo 1 - REV 02 - FINAL\"/>
    </mc:Choice>
  </mc:AlternateContent>
  <xr:revisionPtr revIDLastSave="0" documentId="13_ncr:1_{41FFE21B-E6F7-40F1-AEB3-920DC8C1615F}" xr6:coauthVersionLast="47" xr6:coauthVersionMax="47" xr10:uidLastSave="{00000000-0000-0000-0000-000000000000}"/>
  <bookViews>
    <workbookView xWindow="-108" yWindow="-108" windowWidth="23256" windowHeight="12456" tabRatio="899" activeTab="3" xr2:uid="{8E33ABB6-5E70-445D-AD8B-D646E4942229}"/>
  </bookViews>
  <sheets>
    <sheet name="Cont Revisão" sheetId="15" r:id="rId1"/>
    <sheet name="BDI" sheetId="12" r:id="rId2"/>
    <sheet name="Cronograma" sheetId="11" r:id="rId3"/>
    <sheet name="MC Conservação Rotina" sheetId="10" r:id="rId4"/>
    <sheet name="Quantidades" sheetId="3" r:id="rId5"/>
    <sheet name="Preços Unitários" sheetId="9" r:id="rId6"/>
    <sheet name="CPUS" sheetId="13" r:id="rId7"/>
    <sheet name="Ext Equiv" sheetId="14" r:id="rId8"/>
    <sheet name="Padrão Conserva" sheetId="2" r:id="rId9"/>
    <sheet name="Disp Segurança" sheetId="4" r:id="rId10"/>
    <sheet name="Lista OAEs" sheetId="5" r:id="rId11"/>
  </sheets>
  <externalReferences>
    <externalReference r:id="rId12"/>
    <externalReference r:id="rId13"/>
  </externalReferences>
  <definedNames>
    <definedName name="_xlnm.Print_Titles" localSheetId="3">'MC Conservação Rotina'!$B:$C,'MC Conservação Rotina'!$15:$16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14" i="13" l="1"/>
  <c r="J3305" i="13"/>
  <c r="J3292" i="13"/>
  <c r="J3291" i="13"/>
  <c r="J3298" i="13" s="1"/>
  <c r="J3279" i="13"/>
  <c r="J3278" i="13"/>
  <c r="J3276" i="13"/>
  <c r="J3270" i="13"/>
  <c r="J3269" i="13"/>
  <c r="J3254" i="13"/>
  <c r="J3245" i="13"/>
  <c r="J3238" i="13"/>
  <c r="J3235" i="13"/>
  <c r="J3234" i="13"/>
  <c r="J3233" i="13"/>
  <c r="J3232" i="13"/>
  <c r="J3231" i="13"/>
  <c r="J3221" i="13"/>
  <c r="J3220" i="13"/>
  <c r="J3219" i="13"/>
  <c r="J3218" i="13"/>
  <c r="J3225" i="13" s="1"/>
  <c r="J3226" i="13" s="1"/>
  <c r="J3211" i="13"/>
  <c r="J3210" i="13"/>
  <c r="J3209" i="13"/>
  <c r="J3194" i="13"/>
  <c r="J3181" i="13"/>
  <c r="J3185" i="13" s="1"/>
  <c r="J3180" i="13"/>
  <c r="J3178" i="13"/>
  <c r="J3158" i="13"/>
  <c r="J3152" i="13"/>
  <c r="J3151" i="13"/>
  <c r="J3150" i="13"/>
  <c r="J3149" i="13"/>
  <c r="J3156" i="13" s="1"/>
  <c r="J3129" i="13"/>
  <c r="J3128" i="13"/>
  <c r="J3134" i="13" s="1"/>
  <c r="J3127" i="13"/>
  <c r="J3125" i="13"/>
  <c r="J3116" i="13"/>
  <c r="J3115" i="13"/>
  <c r="J3114" i="13"/>
  <c r="J3113" i="13"/>
  <c r="J3112" i="13"/>
  <c r="J3111" i="13"/>
  <c r="J3099" i="13"/>
  <c r="J3098" i="13"/>
  <c r="J3105" i="13" s="1"/>
  <c r="J3106" i="13" s="1"/>
  <c r="J3092" i="13"/>
  <c r="J3091" i="13"/>
  <c r="J3090" i="13"/>
  <c r="J3089" i="13"/>
  <c r="J3068" i="13"/>
  <c r="J3067" i="13"/>
  <c r="J3074" i="13" s="1"/>
  <c r="J3065" i="13"/>
  <c r="J3058" i="13"/>
  <c r="J3054" i="13"/>
  <c r="J3053" i="13"/>
  <c r="J3052" i="13"/>
  <c r="J3051" i="13"/>
  <c r="J3039" i="13"/>
  <c r="J3038" i="13"/>
  <c r="J3045" i="13" s="1"/>
  <c r="J3046" i="13" s="1"/>
  <c r="J3036" i="13"/>
  <c r="J3014" i="13"/>
  <c r="J3001" i="13"/>
  <c r="J3000" i="13"/>
  <c r="J3005" i="13" s="1"/>
  <c r="J2998" i="13"/>
  <c r="J2978" i="13"/>
  <c r="J2985" i="13" s="1"/>
  <c r="J2986" i="13" s="1"/>
  <c r="J2972" i="13"/>
  <c r="J2971" i="13"/>
  <c r="J2970" i="13"/>
  <c r="J2969" i="13"/>
  <c r="J2976" i="13" s="1"/>
  <c r="J2949" i="13"/>
  <c r="J2948" i="13"/>
  <c r="J2947" i="13"/>
  <c r="J2954" i="13" s="1"/>
  <c r="J2941" i="13"/>
  <c r="J2945" i="13" s="1"/>
  <c r="J2940" i="13"/>
  <c r="J2938" i="13"/>
  <c r="J2932" i="13"/>
  <c r="J2931" i="13"/>
  <c r="J2926" i="13"/>
  <c r="J2918" i="13"/>
  <c r="J2925" i="13" s="1"/>
  <c r="J2916" i="13"/>
  <c r="J2909" i="13"/>
  <c r="J2894" i="13"/>
  <c r="J2887" i="13"/>
  <c r="J2885" i="13"/>
  <c r="J2878" i="13"/>
  <c r="J2871" i="13"/>
  <c r="J2858" i="13"/>
  <c r="J2865" i="13" s="1"/>
  <c r="J2856" i="13"/>
  <c r="J2849" i="13"/>
  <c r="J2834" i="13"/>
  <c r="J2832" i="13"/>
  <c r="J2831" i="13"/>
  <c r="J2830" i="13"/>
  <c r="J2829" i="13"/>
  <c r="J2828" i="13"/>
  <c r="J2827" i="13"/>
  <c r="J2825" i="13"/>
  <c r="J2817" i="13"/>
  <c r="J2816" i="13"/>
  <c r="J2815" i="13"/>
  <c r="J2814" i="13"/>
  <c r="J2813" i="13"/>
  <c r="J2812" i="13"/>
  <c r="J2811" i="13"/>
  <c r="J2810" i="13"/>
  <c r="J2818" i="13" s="1"/>
  <c r="J2809" i="13"/>
  <c r="J2808" i="13"/>
  <c r="J2807" i="13"/>
  <c r="J2806" i="13"/>
  <c r="J2805" i="13"/>
  <c r="J2792" i="13"/>
  <c r="J2799" i="13" s="1"/>
  <c r="J2800" i="13" s="1"/>
  <c r="J2783" i="13"/>
  <c r="J2790" i="13" s="1"/>
  <c r="J2768" i="13"/>
  <c r="J2759" i="13"/>
  <c r="J2752" i="13"/>
  <c r="J2745" i="13"/>
  <c r="J2732" i="13"/>
  <c r="J2739" i="13" s="1"/>
  <c r="J2740" i="13" s="1"/>
  <c r="J2730" i="13"/>
  <c r="J2708" i="13"/>
  <c r="J2699" i="13"/>
  <c r="J2685" i="13"/>
  <c r="J2692" i="13" s="1"/>
  <c r="J2672" i="13"/>
  <c r="J2663" i="13"/>
  <c r="J2670" i="13" s="1"/>
  <c r="J2648" i="13"/>
  <c r="J2639" i="13"/>
  <c r="J2632" i="13"/>
  <c r="J2625" i="13"/>
  <c r="J2612" i="13"/>
  <c r="J2610" i="13"/>
  <c r="J2581" i="13"/>
  <c r="J2588" i="13" s="1"/>
  <c r="J2574" i="13"/>
  <c r="J2579" i="13" s="1"/>
  <c r="J2572" i="13"/>
  <c r="J2566" i="13"/>
  <c r="J2565" i="13"/>
  <c r="J2552" i="13"/>
  <c r="J2543" i="13"/>
  <c r="J2550" i="13" s="1"/>
  <c r="J2521" i="13"/>
  <c r="J2528" i="13" s="1"/>
  <c r="J2519" i="13"/>
  <c r="J2514" i="13"/>
  <c r="J2512" i="13"/>
  <c r="J2506" i="13"/>
  <c r="J2505" i="13"/>
  <c r="J2500" i="13"/>
  <c r="J2492" i="13"/>
  <c r="J2499" i="13" s="1"/>
  <c r="J2485" i="13"/>
  <c r="J2484" i="13"/>
  <c r="J2483" i="13"/>
  <c r="J2490" i="13" s="1"/>
  <c r="J2468" i="13"/>
  <c r="J2459" i="13"/>
  <c r="J2445" i="13"/>
  <c r="J2452" i="13" s="1"/>
  <c r="J2439" i="13"/>
  <c r="J2440" i="13" s="1"/>
  <c r="J2441" i="13" s="1"/>
  <c r="J2432" i="13"/>
  <c r="J2423" i="13"/>
  <c r="J2430" i="13" s="1"/>
  <c r="J2401" i="13"/>
  <c r="J2408" i="13" s="1"/>
  <c r="J2399" i="13"/>
  <c r="J2394" i="13"/>
  <c r="J2386" i="13"/>
  <c r="J2385" i="13"/>
  <c r="J2392" i="13" s="1"/>
  <c r="J2372" i="13"/>
  <c r="J2379" i="13" s="1"/>
  <c r="J2363" i="13"/>
  <c r="J2348" i="13"/>
  <c r="J2339" i="13"/>
  <c r="J2332" i="13"/>
  <c r="J2321" i="13"/>
  <c r="J2319" i="13"/>
  <c r="J2320" i="13" s="1"/>
  <c r="J2312" i="13"/>
  <c r="J2310" i="13"/>
  <c r="J2288" i="13"/>
  <c r="J2279" i="13"/>
  <c r="J2272" i="13"/>
  <c r="J2252" i="13"/>
  <c r="J2250" i="13"/>
  <c r="J2228" i="13"/>
  <c r="J2219" i="13"/>
  <c r="J2212" i="13"/>
  <c r="J2192" i="13"/>
  <c r="J2199" i="13" s="1"/>
  <c r="J2190" i="13"/>
  <c r="J2168" i="13"/>
  <c r="J2159" i="13"/>
  <c r="J2152" i="13"/>
  <c r="J2132" i="13"/>
  <c r="J2139" i="13" s="1"/>
  <c r="J2140" i="13" s="1"/>
  <c r="J2130" i="13"/>
  <c r="J2108" i="13"/>
  <c r="J2099" i="13"/>
  <c r="J2092" i="13"/>
  <c r="J2072" i="13"/>
  <c r="J2070" i="13"/>
  <c r="J2048" i="13"/>
  <c r="J2039" i="13"/>
  <c r="J2032" i="13"/>
  <c r="J2012" i="13"/>
  <c r="J2004" i="13"/>
  <c r="J2003" i="13"/>
  <c r="J2010" i="13" s="1"/>
  <c r="J1982" i="13"/>
  <c r="J1981" i="13"/>
  <c r="J1988" i="13" s="1"/>
  <c r="J1979" i="13"/>
  <c r="J1968" i="13"/>
  <c r="J1972" i="13" s="1"/>
  <c r="J1967" i="13"/>
  <c r="J1966" i="13"/>
  <c r="J1965" i="13"/>
  <c r="J1959" i="13"/>
  <c r="J1960" i="13" s="1"/>
  <c r="J1953" i="13"/>
  <c r="J1952" i="13"/>
  <c r="J1961" i="13" s="1"/>
  <c r="J1950" i="13"/>
  <c r="J1921" i="13"/>
  <c r="J1928" i="13" s="1"/>
  <c r="J1919" i="13"/>
  <c r="J1912" i="13"/>
  <c r="J1908" i="13"/>
  <c r="J1907" i="13"/>
  <c r="J1906" i="13"/>
  <c r="J1905" i="13"/>
  <c r="J1893" i="13"/>
  <c r="J1892" i="13"/>
  <c r="J1899" i="13" s="1"/>
  <c r="J1885" i="13"/>
  <c r="J1884" i="13"/>
  <c r="J1883" i="13"/>
  <c r="J1890" i="13" s="1"/>
  <c r="J1868" i="13"/>
  <c r="J1855" i="13"/>
  <c r="J1854" i="13"/>
  <c r="J1859" i="13" s="1"/>
  <c r="J1852" i="13"/>
  <c r="J1839" i="13"/>
  <c r="J1830" i="13"/>
  <c r="J1801" i="13"/>
  <c r="J1808" i="13" s="1"/>
  <c r="J1799" i="13"/>
  <c r="J1787" i="13"/>
  <c r="J1786" i="13"/>
  <c r="J1785" i="13"/>
  <c r="J1772" i="13"/>
  <c r="J1770" i="13"/>
  <c r="J1763" i="13"/>
  <c r="J1741" i="13"/>
  <c r="J1748" i="13" s="1"/>
  <c r="J1735" i="13"/>
  <c r="J1739" i="13" s="1"/>
  <c r="J1734" i="13"/>
  <c r="J1726" i="13"/>
  <c r="J1725" i="13"/>
  <c r="J1732" i="13" s="1"/>
  <c r="J1720" i="13"/>
  <c r="J1721" i="13" s="1"/>
  <c r="J1719" i="13"/>
  <c r="J1710" i="13"/>
  <c r="J1722" i="13" s="1"/>
  <c r="J1723" i="13" s="1"/>
  <c r="J1681" i="13"/>
  <c r="J1688" i="13" s="1"/>
  <c r="J1679" i="13"/>
  <c r="J1676" i="13"/>
  <c r="J1675" i="13"/>
  <c r="J1674" i="13"/>
  <c r="J1666" i="13"/>
  <c r="J1665" i="13"/>
  <c r="J1672" i="13" s="1"/>
  <c r="J1652" i="13"/>
  <c r="J1659" i="13" s="1"/>
  <c r="J1646" i="13"/>
  <c r="J1645" i="13"/>
  <c r="J1644" i="13"/>
  <c r="J1643" i="13"/>
  <c r="J1621" i="13"/>
  <c r="J1628" i="13" s="1"/>
  <c r="J1619" i="13"/>
  <c r="J1612" i="13"/>
  <c r="J1606" i="13"/>
  <c r="J1605" i="13"/>
  <c r="J1599" i="13"/>
  <c r="J1600" i="13" s="1"/>
  <c r="J1593" i="13"/>
  <c r="J1592" i="13"/>
  <c r="J1584" i="13"/>
  <c r="J1583" i="13"/>
  <c r="J1590" i="13" s="1"/>
  <c r="J1568" i="13"/>
  <c r="J1559" i="13"/>
  <c r="J1545" i="13"/>
  <c r="J1552" i="13" s="1"/>
  <c r="J1539" i="13"/>
  <c r="J1540" i="13" s="1"/>
  <c r="J1532" i="13"/>
  <c r="J1524" i="13"/>
  <c r="J1523" i="13"/>
  <c r="J1530" i="13" s="1"/>
  <c r="J1508" i="13"/>
  <c r="J1499" i="13"/>
  <c r="J1486" i="13"/>
  <c r="J1485" i="13"/>
  <c r="J1492" i="13" s="1"/>
  <c r="J1481" i="13"/>
  <c r="J1480" i="13"/>
  <c r="J1479" i="13"/>
  <c r="J1472" i="13"/>
  <c r="J1463" i="13"/>
  <c r="J1470" i="13" s="1"/>
  <c r="J1448" i="13"/>
  <c r="J1443" i="13"/>
  <c r="J1442" i="13"/>
  <c r="J1441" i="13"/>
  <c r="J1436" i="13"/>
  <c r="J1435" i="13"/>
  <c r="J1434" i="13"/>
  <c r="J1439" i="13" s="1"/>
  <c r="J1432" i="13"/>
  <c r="J1430" i="13"/>
  <c r="J1429" i="13"/>
  <c r="J1428" i="13"/>
  <c r="J1427" i="13"/>
  <c r="J1426" i="13"/>
  <c r="J1425" i="13"/>
  <c r="J1412" i="13"/>
  <c r="J1419" i="13" s="1"/>
  <c r="J1410" i="13"/>
  <c r="J1388" i="13"/>
  <c r="J1385" i="13"/>
  <c r="J1384" i="13"/>
  <c r="J1383" i="13"/>
  <c r="J1382" i="13"/>
  <c r="J1381" i="13"/>
  <c r="J1379" i="13"/>
  <c r="J1371" i="13"/>
  <c r="J1370" i="13"/>
  <c r="J1369" i="13"/>
  <c r="J1368" i="13"/>
  <c r="J1367" i="13"/>
  <c r="J1366" i="13"/>
  <c r="J1365" i="13"/>
  <c r="J1364" i="13"/>
  <c r="J1372" i="13" s="1"/>
  <c r="J1363" i="13"/>
  <c r="J1362" i="13"/>
  <c r="J1350" i="13"/>
  <c r="J1356" i="13" s="1"/>
  <c r="J1357" i="13" s="1"/>
  <c r="J1349" i="13"/>
  <c r="J1343" i="13"/>
  <c r="J1342" i="13"/>
  <c r="J1341" i="13"/>
  <c r="J1340" i="13"/>
  <c r="J1347" i="13" s="1"/>
  <c r="J1319" i="13"/>
  <c r="J1318" i="13"/>
  <c r="J1325" i="13" s="1"/>
  <c r="J1316" i="13"/>
  <c r="J1305" i="13"/>
  <c r="J1304" i="13"/>
  <c r="J1303" i="13"/>
  <c r="J1302" i="13"/>
  <c r="J1290" i="13"/>
  <c r="J1296" i="13" s="1"/>
  <c r="J1297" i="13" s="1"/>
  <c r="J1289" i="13"/>
  <c r="J1287" i="13"/>
  <c r="J1265" i="13"/>
  <c r="J1256" i="13"/>
  <c r="J1253" i="13"/>
  <c r="J1252" i="13"/>
  <c r="J1251" i="13"/>
  <c r="J1249" i="13"/>
  <c r="J1236" i="13"/>
  <c r="J1237" i="13" s="1"/>
  <c r="J1229" i="13"/>
  <c r="J1222" i="13"/>
  <c r="J1221" i="13"/>
  <c r="J1220" i="13"/>
  <c r="J1227" i="13" s="1"/>
  <c r="J1205" i="13"/>
  <c r="J1202" i="13"/>
  <c r="J1201" i="13"/>
  <c r="J1200" i="13"/>
  <c r="J1199" i="13"/>
  <c r="J1198" i="13"/>
  <c r="J1196" i="13"/>
  <c r="J1188" i="13"/>
  <c r="J1187" i="13"/>
  <c r="J1186" i="13"/>
  <c r="J1185" i="13"/>
  <c r="J1184" i="13"/>
  <c r="J1183" i="13"/>
  <c r="J1182" i="13"/>
  <c r="J1181" i="13"/>
  <c r="J1189" i="13" s="1"/>
  <c r="J1180" i="13"/>
  <c r="J1179" i="13"/>
  <c r="J1173" i="13"/>
  <c r="J1174" i="13" s="1"/>
  <c r="J1167" i="13"/>
  <c r="J1166" i="13"/>
  <c r="J1160" i="13"/>
  <c r="J1159" i="13"/>
  <c r="J1158" i="13"/>
  <c r="J1164" i="13" s="1"/>
  <c r="J1157" i="13"/>
  <c r="J1142" i="13"/>
  <c r="J1128" i="13"/>
  <c r="J1133" i="13" s="1"/>
  <c r="J1126" i="13"/>
  <c r="J1115" i="13"/>
  <c r="J1116" i="13" s="1"/>
  <c r="J1117" i="13" s="1"/>
  <c r="J1143" i="13" s="1"/>
  <c r="J1114" i="13"/>
  <c r="J1113" i="13"/>
  <c r="J1104" i="13"/>
  <c r="J1082" i="13"/>
  <c r="J1075" i="13"/>
  <c r="J1073" i="13"/>
  <c r="J1060" i="13"/>
  <c r="J1059" i="13"/>
  <c r="J1066" i="13" s="1"/>
  <c r="J1054" i="13"/>
  <c r="J1055" i="13" s="1"/>
  <c r="J1053" i="13"/>
  <c r="J1047" i="13"/>
  <c r="J1046" i="13"/>
  <c r="J1044" i="13"/>
  <c r="J1037" i="13"/>
  <c r="J1022" i="13"/>
  <c r="J1016" i="13"/>
  <c r="J1015" i="13"/>
  <c r="J1013" i="13"/>
  <c r="J1008" i="13"/>
  <c r="J1002" i="13"/>
  <c r="J1001" i="13"/>
  <c r="J1000" i="13"/>
  <c r="J999" i="13"/>
  <c r="J1006" i="13" s="1"/>
  <c r="J993" i="13"/>
  <c r="J994" i="13" s="1"/>
  <c r="J989" i="13"/>
  <c r="J988" i="13"/>
  <c r="J987" i="13"/>
  <c r="J986" i="13"/>
  <c r="J981" i="13"/>
  <c r="J980" i="13"/>
  <c r="J979" i="13"/>
  <c r="J978" i="13"/>
  <c r="J977" i="13"/>
  <c r="J962" i="13"/>
  <c r="J948" i="13"/>
  <c r="J953" i="13" s="1"/>
  <c r="J946" i="13"/>
  <c r="J927" i="13"/>
  <c r="J926" i="13"/>
  <c r="J924" i="13"/>
  <c r="J917" i="13"/>
  <c r="J902" i="13"/>
  <c r="J893" i="13"/>
  <c r="J879" i="13"/>
  <c r="J886" i="13" s="1"/>
  <c r="J873" i="13"/>
  <c r="J874" i="13" s="1"/>
  <c r="J866" i="13"/>
  <c r="J875" i="13" s="1"/>
  <c r="J864" i="13"/>
  <c r="J857" i="13"/>
  <c r="J835" i="13"/>
  <c r="J842" i="13" s="1"/>
  <c r="J833" i="13"/>
  <c r="J820" i="13"/>
  <c r="J826" i="13" s="1"/>
  <c r="J819" i="13"/>
  <c r="J807" i="13"/>
  <c r="J806" i="13"/>
  <c r="J804" i="13"/>
  <c r="J798" i="13"/>
  <c r="J797" i="13"/>
  <c r="J777" i="13"/>
  <c r="J782" i="13" s="1"/>
  <c r="J776" i="13"/>
  <c r="J775" i="13"/>
  <c r="J773" i="13"/>
  <c r="J768" i="13"/>
  <c r="J764" i="13"/>
  <c r="J763" i="13"/>
  <c r="J762" i="13"/>
  <c r="J761" i="13"/>
  <c r="J760" i="13"/>
  <c r="J759" i="13"/>
  <c r="J766" i="13" s="1"/>
  <c r="J754" i="13"/>
  <c r="J753" i="13"/>
  <c r="J749" i="13"/>
  <c r="J748" i="13"/>
  <c r="J747" i="13"/>
  <c r="J746" i="13"/>
  <c r="J741" i="13"/>
  <c r="J740" i="13"/>
  <c r="J739" i="13"/>
  <c r="J738" i="13"/>
  <c r="J737" i="13"/>
  <c r="J722" i="13"/>
  <c r="J708" i="13"/>
  <c r="J713" i="13" s="1"/>
  <c r="J706" i="13"/>
  <c r="J687" i="13"/>
  <c r="J686" i="13"/>
  <c r="J684" i="13"/>
  <c r="J677" i="13"/>
  <c r="J656" i="13"/>
  <c r="J655" i="13"/>
  <c r="J662" i="13" s="1"/>
  <c r="J653" i="13"/>
  <c r="J643" i="13"/>
  <c r="J642" i="13"/>
  <c r="J641" i="13"/>
  <c r="J640" i="13"/>
  <c r="J639" i="13"/>
  <c r="J646" i="13" s="1"/>
  <c r="J627" i="13"/>
  <c r="J626" i="13"/>
  <c r="J619" i="13"/>
  <c r="J624" i="13" s="1"/>
  <c r="J618" i="13"/>
  <c r="J617" i="13"/>
  <c r="J597" i="13"/>
  <c r="J596" i="13"/>
  <c r="J595" i="13"/>
  <c r="J593" i="13"/>
  <c r="J584" i="13"/>
  <c r="J583" i="13"/>
  <c r="J582" i="13"/>
  <c r="J581" i="13"/>
  <c r="J580" i="13"/>
  <c r="J579" i="13"/>
  <c r="J566" i="13"/>
  <c r="J564" i="13"/>
  <c r="J557" i="13"/>
  <c r="J542" i="13"/>
  <c r="J533" i="13"/>
  <c r="J526" i="13"/>
  <c r="J506" i="13"/>
  <c r="J513" i="13" s="1"/>
  <c r="J498" i="13"/>
  <c r="J497" i="13"/>
  <c r="J475" i="13"/>
  <c r="J482" i="13" s="1"/>
  <c r="J473" i="13"/>
  <c r="J466" i="13"/>
  <c r="J462" i="13"/>
  <c r="J461" i="13"/>
  <c r="J460" i="13"/>
  <c r="J459" i="13"/>
  <c r="J453" i="13"/>
  <c r="J454" i="13" s="1"/>
  <c r="J446" i="13"/>
  <c r="J444" i="13"/>
  <c r="J438" i="13"/>
  <c r="J437" i="13"/>
  <c r="J422" i="13"/>
  <c r="J419" i="13"/>
  <c r="J418" i="13"/>
  <c r="J417" i="13"/>
  <c r="J416" i="13"/>
  <c r="J415" i="13"/>
  <c r="J413" i="13"/>
  <c r="J405" i="13"/>
  <c r="J404" i="13"/>
  <c r="J403" i="13"/>
  <c r="J402" i="13"/>
  <c r="J401" i="13"/>
  <c r="J400" i="13"/>
  <c r="J399" i="13"/>
  <c r="J398" i="13"/>
  <c r="J397" i="13"/>
  <c r="J406" i="13" s="1"/>
  <c r="J396" i="13"/>
  <c r="J395" i="13"/>
  <c r="J394" i="13"/>
  <c r="J389" i="13"/>
  <c r="J388" i="13"/>
  <c r="J381" i="13"/>
  <c r="J376" i="13"/>
  <c r="J375" i="13"/>
  <c r="J374" i="13"/>
  <c r="J373" i="13"/>
  <c r="J372" i="13"/>
  <c r="J350" i="13"/>
  <c r="J357" i="13" s="1"/>
  <c r="J343" i="13"/>
  <c r="J348" i="13" s="1"/>
  <c r="J335" i="13"/>
  <c r="J341" i="13" s="1"/>
  <c r="J334" i="13"/>
  <c r="J321" i="13"/>
  <c r="J319" i="13"/>
  <c r="J314" i="13"/>
  <c r="J313" i="13"/>
  <c r="J312" i="13"/>
  <c r="J297" i="13"/>
  <c r="J288" i="13"/>
  <c r="J281" i="13"/>
  <c r="J275" i="13"/>
  <c r="J274" i="13"/>
  <c r="J269" i="13"/>
  <c r="J268" i="13"/>
  <c r="J261" i="13"/>
  <c r="J253" i="13"/>
  <c r="J259" i="13" s="1"/>
  <c r="J252" i="13"/>
  <c r="J237" i="13"/>
  <c r="J230" i="13"/>
  <c r="J228" i="13"/>
  <c r="J221" i="13"/>
  <c r="J216" i="13"/>
  <c r="J215" i="13"/>
  <c r="J214" i="13"/>
  <c r="J208" i="13"/>
  <c r="J209" i="13" s="1"/>
  <c r="J210" i="13" s="1"/>
  <c r="J201" i="13"/>
  <c r="J195" i="13"/>
  <c r="J194" i="13"/>
  <c r="J193" i="13"/>
  <c r="J192" i="13"/>
  <c r="J174" i="13"/>
  <c r="J173" i="13"/>
  <c r="J172" i="13"/>
  <c r="J171" i="13"/>
  <c r="J170" i="13"/>
  <c r="J168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61" i="13" s="1"/>
  <c r="J136" i="13"/>
  <c r="J134" i="13"/>
  <c r="J131" i="13"/>
  <c r="J130" i="13"/>
  <c r="J129" i="13"/>
  <c r="J128" i="13"/>
  <c r="J127" i="13"/>
  <c r="J112" i="13"/>
  <c r="J105" i="13"/>
  <c r="J103" i="13"/>
  <c r="J98" i="13"/>
  <c r="J90" i="13"/>
  <c r="J89" i="13"/>
  <c r="J96" i="13" s="1"/>
  <c r="J86" i="13"/>
  <c r="J87" i="13" s="1"/>
  <c r="J113" i="13" s="1"/>
  <c r="J85" i="13"/>
  <c r="J84" i="13"/>
  <c r="J83" i="13"/>
  <c r="J76" i="13"/>
  <c r="J69" i="13"/>
  <c r="J68" i="13"/>
  <c r="J67" i="13"/>
  <c r="J74" i="13" s="1"/>
  <c r="J45" i="13"/>
  <c r="J52" i="13" s="1"/>
  <c r="J38" i="13"/>
  <c r="J43" i="13" s="1"/>
  <c r="J36" i="13"/>
  <c r="J32" i="13"/>
  <c r="J31" i="13"/>
  <c r="J30" i="13"/>
  <c r="J29" i="13"/>
  <c r="J24" i="13"/>
  <c r="J25" i="13" s="1"/>
  <c r="J23" i="13"/>
  <c r="J16" i="13"/>
  <c r="J14" i="13"/>
  <c r="J9" i="13"/>
  <c r="J8" i="13"/>
  <c r="J7" i="13"/>
  <c r="E76" i="9"/>
  <c r="E73" i="9"/>
  <c r="E70" i="9"/>
  <c r="E69" i="9"/>
  <c r="E68" i="9"/>
  <c r="E67" i="9"/>
  <c r="E66" i="9"/>
  <c r="E65" i="9"/>
  <c r="E62" i="9"/>
  <c r="E61" i="9"/>
  <c r="E60" i="9"/>
  <c r="E57" i="9"/>
  <c r="E56" i="9"/>
  <c r="E55" i="9"/>
  <c r="E54" i="9"/>
  <c r="E53" i="9"/>
  <c r="E50" i="9"/>
  <c r="E49" i="9"/>
  <c r="E48" i="9"/>
  <c r="E47" i="9"/>
  <c r="E46" i="9"/>
  <c r="E45" i="9"/>
  <c r="E42" i="9"/>
  <c r="E41" i="9"/>
  <c r="E40" i="9"/>
  <c r="E38" i="9"/>
  <c r="E37" i="9"/>
  <c r="E35" i="9"/>
  <c r="E34" i="9"/>
  <c r="E33" i="9"/>
  <c r="E32" i="9"/>
  <c r="E24" i="9"/>
  <c r="E23" i="9"/>
  <c r="E22" i="9"/>
  <c r="E21" i="9"/>
  <c r="E20" i="9"/>
  <c r="E19" i="9"/>
  <c r="E29" i="10"/>
  <c r="E28" i="10"/>
  <c r="E27" i="10"/>
  <c r="AG27" i="10" s="1"/>
  <c r="E26" i="10"/>
  <c r="J114" i="13" l="1"/>
  <c r="J115" i="13" s="1"/>
  <c r="J1144" i="13"/>
  <c r="J1145" i="13" s="1"/>
  <c r="J211" i="13"/>
  <c r="J212" i="13" s="1"/>
  <c r="J238" i="13" s="1"/>
  <c r="J1299" i="13"/>
  <c r="J1300" i="13" s="1"/>
  <c r="J1326" i="13" s="1"/>
  <c r="J330" i="13"/>
  <c r="J328" i="13"/>
  <c r="J329" i="13" s="1"/>
  <c r="J2442" i="13"/>
  <c r="J2443" i="13" s="1"/>
  <c r="J2469" i="13" s="1"/>
  <c r="J2867" i="13"/>
  <c r="J504" i="13"/>
  <c r="J755" i="13"/>
  <c r="J995" i="13"/>
  <c r="J1056" i="13"/>
  <c r="J1057" i="13" s="1"/>
  <c r="J1083" i="13" s="1"/>
  <c r="J1749" i="13"/>
  <c r="J2322" i="13"/>
  <c r="J2323" i="13" s="1"/>
  <c r="J2349" i="13" s="1"/>
  <c r="J2679" i="13"/>
  <c r="J2680" i="13" s="1"/>
  <c r="J2681" i="13"/>
  <c r="J2866" i="13"/>
  <c r="J2927" i="13"/>
  <c r="J813" i="13"/>
  <c r="J814" i="13" s="1"/>
  <c r="J145" i="13"/>
  <c r="J146" i="13" s="1"/>
  <c r="J147" i="13" s="1"/>
  <c r="J178" i="13" s="1"/>
  <c r="J455" i="13"/>
  <c r="J935" i="13"/>
  <c r="J933" i="13"/>
  <c r="J934" i="13" s="1"/>
  <c r="J1298" i="13"/>
  <c r="J2801" i="13"/>
  <c r="J2802" i="13" s="1"/>
  <c r="J2803" i="13" s="1"/>
  <c r="J2835" i="13" s="1"/>
  <c r="J3216" i="13"/>
  <c r="J3228" i="13"/>
  <c r="J3229" i="13" s="1"/>
  <c r="J3255" i="13" s="1"/>
  <c r="J2380" i="13"/>
  <c r="J2381" i="13" s="1"/>
  <c r="J2987" i="13"/>
  <c r="J3165" i="13"/>
  <c r="J3166" i="13" s="1"/>
  <c r="J199" i="13"/>
  <c r="J573" i="13"/>
  <c r="J574" i="13" s="1"/>
  <c r="J602" i="13"/>
  <c r="J1309" i="13"/>
  <c r="J2622" i="13"/>
  <c r="J2623" i="13" s="1"/>
  <c r="J2649" i="13" s="1"/>
  <c r="J3096" i="13"/>
  <c r="J3118" i="13"/>
  <c r="J693" i="13"/>
  <c r="J694" i="13" s="1"/>
  <c r="J1358" i="13"/>
  <c r="J1421" i="13"/>
  <c r="J1420" i="13"/>
  <c r="J1422" i="13" s="1"/>
  <c r="J1423" i="13" s="1"/>
  <c r="J1449" i="13" s="1"/>
  <c r="J2868" i="13"/>
  <c r="J2869" i="13" s="1"/>
  <c r="J2895" i="13" s="1"/>
  <c r="J3047" i="13"/>
  <c r="J3048" i="13" s="1"/>
  <c r="J3049" i="13" s="1"/>
  <c r="J3075" i="13" s="1"/>
  <c r="J1661" i="13"/>
  <c r="J1660" i="13"/>
  <c r="J3287" i="13"/>
  <c r="J26" i="13"/>
  <c r="J27" i="13" s="1"/>
  <c r="J53" i="13" s="1"/>
  <c r="J271" i="13"/>
  <c r="J272" i="13" s="1"/>
  <c r="J298" i="13" s="1"/>
  <c r="J514" i="13"/>
  <c r="J515" i="13" s="1"/>
  <c r="J586" i="13"/>
  <c r="J1175" i="13"/>
  <c r="J1176" i="13" s="1"/>
  <c r="J1177" i="13" s="1"/>
  <c r="J1206" i="13" s="1"/>
  <c r="J1841" i="13"/>
  <c r="J1901" i="13"/>
  <c r="J1900" i="13"/>
  <c r="J1902" i="13" s="1"/>
  <c r="J1903" i="13" s="1"/>
  <c r="J1929" i="13" s="1"/>
  <c r="J2259" i="13"/>
  <c r="J2260" i="13" s="1"/>
  <c r="J2501" i="13"/>
  <c r="J2502" i="13" s="1"/>
  <c r="J2503" i="13" s="1"/>
  <c r="J2529" i="13" s="1"/>
  <c r="J2621" i="13"/>
  <c r="J2141" i="13"/>
  <c r="J3107" i="13"/>
  <c r="J3108" i="13" s="1"/>
  <c r="J3109" i="13" s="1"/>
  <c r="J3135" i="13" s="1"/>
  <c r="J270" i="13"/>
  <c r="J331" i="13"/>
  <c r="J332" i="13" s="1"/>
  <c r="J358" i="13" s="1"/>
  <c r="J390" i="13"/>
  <c r="J456" i="13"/>
  <c r="J457" i="13" s="1"/>
  <c r="J483" i="13" s="1"/>
  <c r="J996" i="13"/>
  <c r="J997" i="13" s="1"/>
  <c r="J1023" i="13" s="1"/>
  <c r="J1601" i="13"/>
  <c r="J1602" i="13" s="1"/>
  <c r="J1603" i="13" s="1"/>
  <c r="J1629" i="13" s="1"/>
  <c r="J1650" i="13"/>
  <c r="J1662" i="13" s="1"/>
  <c r="J1663" i="13" s="1"/>
  <c r="J1689" i="13" s="1"/>
  <c r="J1792" i="13"/>
  <c r="J2559" i="13"/>
  <c r="J2560" i="13" s="1"/>
  <c r="J3227" i="13"/>
  <c r="J2741" i="13"/>
  <c r="J2742" i="13" s="1"/>
  <c r="J2743" i="13" s="1"/>
  <c r="J2769" i="13" s="1"/>
  <c r="J379" i="13"/>
  <c r="J391" i="13" s="1"/>
  <c r="J392" i="13" s="1"/>
  <c r="J423" i="13" s="1"/>
  <c r="J177" i="13"/>
  <c r="J876" i="13"/>
  <c r="J877" i="13" s="1"/>
  <c r="J903" i="13" s="1"/>
  <c r="J936" i="13"/>
  <c r="J937" i="13" s="1"/>
  <c r="J963" i="13" s="1"/>
  <c r="J1238" i="13"/>
  <c r="J1541" i="13"/>
  <c r="J1542" i="13" s="1"/>
  <c r="J1543" i="13" s="1"/>
  <c r="J1569" i="13" s="1"/>
  <c r="J1962" i="13"/>
  <c r="J1963" i="13" s="1"/>
  <c r="J1989" i="13" s="1"/>
  <c r="J2142" i="13"/>
  <c r="J2143" i="13" s="1"/>
  <c r="J2169" i="13" s="1"/>
  <c r="J2200" i="13"/>
  <c r="J2201" i="13" s="1"/>
  <c r="J3288" i="13"/>
  <c r="J3289" i="13" s="1"/>
  <c r="J3315" i="13" s="1"/>
  <c r="J1482" i="13"/>
  <c r="J1483" i="13" s="1"/>
  <c r="J1509" i="13" s="1"/>
  <c r="J1779" i="13"/>
  <c r="J1780" i="13" s="1"/>
  <c r="J2079" i="13"/>
  <c r="J2080" i="13" s="1"/>
  <c r="J2370" i="13"/>
  <c r="J2382" i="13" s="1"/>
  <c r="J2383" i="13" s="1"/>
  <c r="J2409" i="13" s="1"/>
  <c r="J2619" i="13"/>
  <c r="J2620" i="13" s="1"/>
  <c r="J2928" i="13"/>
  <c r="J2929" i="13" s="1"/>
  <c r="J2955" i="13" s="1"/>
  <c r="J2988" i="13"/>
  <c r="J2989" i="13" s="1"/>
  <c r="J3015" i="13" s="1"/>
  <c r="J143" i="13"/>
  <c r="J144" i="13" s="1"/>
  <c r="J744" i="13"/>
  <c r="J756" i="13" s="1"/>
  <c r="J757" i="13" s="1"/>
  <c r="J783" i="13" s="1"/>
  <c r="J1239" i="13"/>
  <c r="J1240" i="13" s="1"/>
  <c r="J1266" i="13" s="1"/>
  <c r="J1840" i="13"/>
  <c r="J1842" i="13" s="1"/>
  <c r="J1843" i="13" s="1"/>
  <c r="J1869" i="13" s="1"/>
  <c r="J3285" i="13"/>
  <c r="J3286" i="13" s="1"/>
  <c r="J633" i="13"/>
  <c r="J634" i="13" s="1"/>
  <c r="J984" i="13"/>
  <c r="J1359" i="13"/>
  <c r="J1360" i="13" s="1"/>
  <c r="J1389" i="13" s="1"/>
  <c r="J2682" i="13"/>
  <c r="J2683" i="13" s="1"/>
  <c r="J2709" i="13" s="1"/>
  <c r="J2019" i="13"/>
  <c r="R27" i="10"/>
  <c r="K27" i="10"/>
  <c r="AI27" i="10"/>
  <c r="AB27" i="10"/>
  <c r="M27" i="10"/>
  <c r="F27" i="10"/>
  <c r="AD27" i="10"/>
  <c r="G27" i="10"/>
  <c r="O27" i="10"/>
  <c r="W27" i="10"/>
  <c r="AE27" i="10"/>
  <c r="AH27" i="10"/>
  <c r="S27" i="10"/>
  <c r="L27" i="10"/>
  <c r="U27" i="10"/>
  <c r="V27" i="10"/>
  <c r="H27" i="10"/>
  <c r="P27" i="10"/>
  <c r="X27" i="10"/>
  <c r="AF27" i="10"/>
  <c r="J27" i="10"/>
  <c r="Z27" i="10"/>
  <c r="AA27" i="10"/>
  <c r="T27" i="10"/>
  <c r="AC27" i="10"/>
  <c r="N27" i="10"/>
  <c r="I27" i="10"/>
  <c r="Q27" i="10"/>
  <c r="Y27" i="10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9" i="3"/>
  <c r="G38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8" i="3"/>
  <c r="F28" i="3" s="1"/>
  <c r="D28" i="3"/>
  <c r="E76" i="10"/>
  <c r="E73" i="10"/>
  <c r="E70" i="10"/>
  <c r="E69" i="10"/>
  <c r="E68" i="10"/>
  <c r="E67" i="10"/>
  <c r="E66" i="10"/>
  <c r="E65" i="10"/>
  <c r="E62" i="10"/>
  <c r="E61" i="10"/>
  <c r="E60" i="10"/>
  <c r="E56" i="10"/>
  <c r="E55" i="10"/>
  <c r="E53" i="10"/>
  <c r="E50" i="10"/>
  <c r="E49" i="10"/>
  <c r="E48" i="10"/>
  <c r="E47" i="10"/>
  <c r="E45" i="10"/>
  <c r="E42" i="10"/>
  <c r="E40" i="10"/>
  <c r="E37" i="10"/>
  <c r="E34" i="10"/>
  <c r="E33" i="10"/>
  <c r="E32" i="10"/>
  <c r="E24" i="10"/>
  <c r="E23" i="10"/>
  <c r="E22" i="10"/>
  <c r="E21" i="10"/>
  <c r="E20" i="10"/>
  <c r="E19" i="10"/>
  <c r="E31" i="2"/>
  <c r="F31" i="2" s="1"/>
  <c r="G31" i="2" s="1"/>
  <c r="F30" i="2"/>
  <c r="G30" i="2" s="1"/>
  <c r="E30" i="2"/>
  <c r="F28" i="2"/>
  <c r="G28" i="2" s="1"/>
  <c r="J1690" i="13" l="1"/>
  <c r="J1691" i="13" s="1"/>
  <c r="J1630" i="13"/>
  <c r="J1631" i="13" s="1"/>
  <c r="J2837" i="13"/>
  <c r="J2836" i="13"/>
  <c r="J516" i="13"/>
  <c r="J517" i="13" s="1"/>
  <c r="J543" i="13" s="1"/>
  <c r="J2531" i="13"/>
  <c r="J2530" i="13"/>
  <c r="J424" i="13"/>
  <c r="J425" i="13" s="1"/>
  <c r="J784" i="13"/>
  <c r="J785" i="13" s="1"/>
  <c r="J1450" i="13"/>
  <c r="J1451" i="13" s="1"/>
  <c r="J2770" i="13"/>
  <c r="J2771" i="13" s="1"/>
  <c r="J1930" i="13"/>
  <c r="J1931" i="13" s="1"/>
  <c r="J2410" i="13"/>
  <c r="J2411" i="13" s="1"/>
  <c r="J1570" i="13"/>
  <c r="J1571" i="13" s="1"/>
  <c r="J180" i="13"/>
  <c r="J179" i="13"/>
  <c r="J1870" i="13"/>
  <c r="J1871" i="13" s="1"/>
  <c r="J3136" i="13"/>
  <c r="J3137" i="13"/>
  <c r="J1207" i="13"/>
  <c r="J1208" i="13" s="1"/>
  <c r="J3077" i="13"/>
  <c r="J3076" i="13"/>
  <c r="J239" i="13"/>
  <c r="J240" i="13" s="1"/>
  <c r="J1267" i="13"/>
  <c r="J1268" i="13" s="1"/>
  <c r="J1327" i="13"/>
  <c r="J1328" i="13" s="1"/>
  <c r="J2897" i="13"/>
  <c r="J2896" i="13"/>
  <c r="J575" i="13"/>
  <c r="J2081" i="13"/>
  <c r="J1390" i="13"/>
  <c r="J1391" i="13" s="1"/>
  <c r="J1510" i="13"/>
  <c r="J1511" i="13" s="1"/>
  <c r="J1781" i="13"/>
  <c r="J1782" i="13" s="1"/>
  <c r="J1783" i="13" s="1"/>
  <c r="J1809" i="13" s="1"/>
  <c r="J54" i="13"/>
  <c r="J55" i="13" s="1"/>
  <c r="J815" i="13"/>
  <c r="J2171" i="13"/>
  <c r="J2170" i="13"/>
  <c r="J3316" i="13"/>
  <c r="J3317" i="13" s="1"/>
  <c r="J2650" i="13"/>
  <c r="J2651" i="13" s="1"/>
  <c r="J2561" i="13"/>
  <c r="J2562" i="13" s="1"/>
  <c r="J2563" i="13" s="1"/>
  <c r="J2589" i="13" s="1"/>
  <c r="J484" i="13"/>
  <c r="J485" i="13" s="1"/>
  <c r="J816" i="13"/>
  <c r="J817" i="13" s="1"/>
  <c r="J843" i="13" s="1"/>
  <c r="J2082" i="13"/>
  <c r="J2083" i="13" s="1"/>
  <c r="J2109" i="13" s="1"/>
  <c r="J2262" i="13"/>
  <c r="J2263" i="13" s="1"/>
  <c r="J2289" i="13" s="1"/>
  <c r="J3167" i="13"/>
  <c r="J1084" i="13"/>
  <c r="J1085" i="13" s="1"/>
  <c r="J2470" i="13"/>
  <c r="J2471" i="13" s="1"/>
  <c r="J1990" i="13"/>
  <c r="J1991" i="13"/>
  <c r="J3017" i="13"/>
  <c r="J3016" i="13"/>
  <c r="J2020" i="13"/>
  <c r="J2022" i="13"/>
  <c r="J2023" i="13" s="1"/>
  <c r="J2049" i="13" s="1"/>
  <c r="J904" i="13"/>
  <c r="J905" i="13" s="1"/>
  <c r="J2202" i="13"/>
  <c r="J2203" i="13" s="1"/>
  <c r="J2229" i="13" s="1"/>
  <c r="J2261" i="13"/>
  <c r="J300" i="13"/>
  <c r="J299" i="13"/>
  <c r="J576" i="13"/>
  <c r="J577" i="13" s="1"/>
  <c r="J603" i="13" s="1"/>
  <c r="J1024" i="13"/>
  <c r="J1025" i="13" s="1"/>
  <c r="J2956" i="13"/>
  <c r="J2957" i="13"/>
  <c r="J3168" i="13"/>
  <c r="J3169" i="13" s="1"/>
  <c r="J3195" i="13" s="1"/>
  <c r="J359" i="13"/>
  <c r="J360" i="13" s="1"/>
  <c r="J2021" i="13"/>
  <c r="J2350" i="13"/>
  <c r="J2351" i="13"/>
  <c r="J3256" i="13"/>
  <c r="J3257" i="13" s="1"/>
  <c r="J1750" i="13"/>
  <c r="J1751" i="13" s="1"/>
  <c r="J964" i="13"/>
  <c r="J965" i="13" s="1"/>
  <c r="J2710" i="13"/>
  <c r="J2711" i="13" s="1"/>
  <c r="J695" i="13"/>
  <c r="J696" i="13" s="1"/>
  <c r="J697" i="13" s="1"/>
  <c r="J723" i="13" s="1"/>
  <c r="J635" i="13"/>
  <c r="J636" i="13" s="1"/>
  <c r="J637" i="13" s="1"/>
  <c r="J663" i="13" s="1"/>
  <c r="E35" i="10"/>
  <c r="E38" i="10"/>
  <c r="E57" i="10"/>
  <c r="E41" i="10"/>
  <c r="E46" i="10"/>
  <c r="E54" i="10"/>
  <c r="AJ27" i="10"/>
  <c r="J1810" i="13" l="1"/>
  <c r="J1811" i="13"/>
  <c r="J3196" i="13"/>
  <c r="J3197" i="13" s="1"/>
  <c r="J2230" i="13"/>
  <c r="J2231" i="13" s="1"/>
  <c r="J844" i="13"/>
  <c r="J845" i="13" s="1"/>
  <c r="J544" i="13"/>
  <c r="J545" i="13" s="1"/>
  <c r="J2290" i="13"/>
  <c r="J2291" i="13" s="1"/>
  <c r="J664" i="13"/>
  <c r="J665" i="13" s="1"/>
  <c r="J2590" i="13"/>
  <c r="J2591" i="13" s="1"/>
  <c r="J2110" i="13"/>
  <c r="J2111" i="13" s="1"/>
  <c r="J604" i="13"/>
  <c r="J605" i="13" s="1"/>
  <c r="J724" i="13"/>
  <c r="J725" i="13" s="1"/>
  <c r="J2050" i="13"/>
  <c r="J2051" i="13" s="1"/>
  <c r="D18" i="5"/>
  <c r="E18" i="5" s="1"/>
  <c r="D21" i="3"/>
  <c r="C31" i="4"/>
  <c r="AI66" i="3" l="1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E186" i="10" l="1"/>
  <c r="E97" i="10" l="1"/>
  <c r="E28" i="12"/>
  <c r="C28" i="12" s="1"/>
  <c r="C27" i="12"/>
  <c r="C26" i="12"/>
  <c r="E24" i="12"/>
  <c r="E23" i="12"/>
  <c r="E20" i="12"/>
  <c r="C19" i="12"/>
  <c r="C18" i="12"/>
  <c r="E29" i="12" l="1"/>
  <c r="E30" i="12" s="1"/>
  <c r="E31" i="12" s="1"/>
  <c r="E33" i="12" l="1"/>
  <c r="F33" i="12" s="1"/>
  <c r="E187" i="10" s="1"/>
  <c r="E114" i="10" l="1"/>
  <c r="E176" i="10"/>
  <c r="E106" i="10"/>
  <c r="E167" i="10"/>
  <c r="E89" i="10"/>
  <c r="E158" i="10"/>
  <c r="E149" i="10"/>
  <c r="E140" i="10"/>
  <c r="E131" i="10"/>
  <c r="E122" i="10"/>
  <c r="F27" i="12"/>
  <c r="F20" i="12"/>
  <c r="F18" i="12"/>
  <c r="F26" i="12"/>
  <c r="F16" i="12"/>
  <c r="C16" i="12" s="1"/>
  <c r="F28" i="12"/>
  <c r="F17" i="12"/>
  <c r="F22" i="12"/>
  <c r="F23" i="12" s="1"/>
  <c r="F19" i="12"/>
  <c r="C22" i="12" l="1"/>
  <c r="F24" i="12"/>
  <c r="F29" i="12"/>
  <c r="E98" i="14"/>
  <c r="AE95" i="14"/>
  <c r="AD95" i="14"/>
  <c r="E95" i="14"/>
  <c r="AA94" i="14"/>
  <c r="Z94" i="14"/>
  <c r="O94" i="14"/>
  <c r="N94" i="14"/>
  <c r="E94" i="14"/>
  <c r="AH93" i="14"/>
  <c r="Z93" i="14"/>
  <c r="V93" i="14"/>
  <c r="P93" i="14"/>
  <c r="O93" i="14"/>
  <c r="N93" i="14"/>
  <c r="M93" i="14"/>
  <c r="L93" i="14"/>
  <c r="K93" i="14"/>
  <c r="J93" i="14"/>
  <c r="I93" i="14"/>
  <c r="H93" i="14"/>
  <c r="G93" i="14"/>
  <c r="F93" i="14"/>
  <c r="E93" i="14"/>
  <c r="E92" i="14"/>
  <c r="E90" i="14"/>
  <c r="E110" i="14" s="1"/>
  <c r="AE89" i="14"/>
  <c r="W89" i="14"/>
  <c r="S89" i="14"/>
  <c r="K89" i="14"/>
  <c r="G89" i="14"/>
  <c r="E89" i="14"/>
  <c r="E109" i="14" s="1"/>
  <c r="F88" i="14"/>
  <c r="E85" i="14"/>
  <c r="E105" i="14" s="1"/>
  <c r="E84" i="14"/>
  <c r="E83" i="14"/>
  <c r="E103" i="14" s="1"/>
  <c r="J79" i="14"/>
  <c r="J99" i="14" s="1"/>
  <c r="E78" i="14"/>
  <c r="AI75" i="14"/>
  <c r="AI74" i="14"/>
  <c r="AI73" i="14"/>
  <c r="AI72" i="14"/>
  <c r="AH72" i="14"/>
  <c r="AG72" i="14"/>
  <c r="AF72" i="14"/>
  <c r="AE72" i="14"/>
  <c r="AD72" i="14"/>
  <c r="AC72" i="14"/>
  <c r="AB72" i="14"/>
  <c r="AA72" i="14"/>
  <c r="Z72" i="14"/>
  <c r="Y72" i="14"/>
  <c r="X72" i="14"/>
  <c r="W72" i="14"/>
  <c r="V72" i="14"/>
  <c r="U72" i="14"/>
  <c r="T72" i="14"/>
  <c r="S72" i="14"/>
  <c r="R72" i="14"/>
  <c r="Q72" i="14"/>
  <c r="P72" i="14"/>
  <c r="O72" i="14"/>
  <c r="N72" i="14"/>
  <c r="M72" i="14"/>
  <c r="L72" i="14"/>
  <c r="K72" i="14"/>
  <c r="J72" i="14"/>
  <c r="I72" i="14"/>
  <c r="H72" i="14"/>
  <c r="G72" i="14"/>
  <c r="F72" i="14"/>
  <c r="E72" i="14"/>
  <c r="AI71" i="14"/>
  <c r="AI70" i="14"/>
  <c r="AI68" i="14" s="1"/>
  <c r="AI69" i="14"/>
  <c r="AH68" i="14"/>
  <c r="AG68" i="14"/>
  <c r="AF68" i="14"/>
  <c r="AE68" i="14"/>
  <c r="AD68" i="14"/>
  <c r="AC68" i="14"/>
  <c r="AB68" i="14"/>
  <c r="AA68" i="14"/>
  <c r="Z68" i="14"/>
  <c r="Y68" i="14"/>
  <c r="X68" i="14"/>
  <c r="W68" i="14"/>
  <c r="V68" i="14"/>
  <c r="U68" i="14"/>
  <c r="T68" i="14"/>
  <c r="S68" i="14"/>
  <c r="R68" i="14"/>
  <c r="Q68" i="14"/>
  <c r="P68" i="14"/>
  <c r="O68" i="14"/>
  <c r="N68" i="14"/>
  <c r="M68" i="14"/>
  <c r="L68" i="14"/>
  <c r="K68" i="14"/>
  <c r="J68" i="14"/>
  <c r="I68" i="14"/>
  <c r="H68" i="14"/>
  <c r="G68" i="14"/>
  <c r="F68" i="14"/>
  <c r="E68" i="14"/>
  <c r="AI67" i="14"/>
  <c r="AI66" i="14"/>
  <c r="AI65" i="14"/>
  <c r="AI64" i="14" s="1"/>
  <c r="AH64" i="14"/>
  <c r="AG64" i="14"/>
  <c r="AF64" i="14"/>
  <c r="AE64" i="14"/>
  <c r="AD64" i="14"/>
  <c r="AC64" i="14"/>
  <c r="AB64" i="14"/>
  <c r="AA64" i="14"/>
  <c r="Z64" i="14"/>
  <c r="Y64" i="14"/>
  <c r="X64" i="14"/>
  <c r="W64" i="14"/>
  <c r="V64" i="14"/>
  <c r="U64" i="14"/>
  <c r="T64" i="14"/>
  <c r="S64" i="14"/>
  <c r="R64" i="14"/>
  <c r="Q64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AI63" i="14"/>
  <c r="AI62" i="14"/>
  <c r="AI61" i="14"/>
  <c r="AI60" i="14"/>
  <c r="AH60" i="14"/>
  <c r="AG60" i="14"/>
  <c r="AF60" i="14"/>
  <c r="AE60" i="14"/>
  <c r="AD60" i="14"/>
  <c r="AC60" i="14"/>
  <c r="AB60" i="14"/>
  <c r="AA60" i="14"/>
  <c r="Z60" i="14"/>
  <c r="Y60" i="14"/>
  <c r="X60" i="14"/>
  <c r="W60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F60" i="14"/>
  <c r="E60" i="14"/>
  <c r="F58" i="14"/>
  <c r="Y89" i="14" s="1"/>
  <c r="AI57" i="14"/>
  <c r="AH56" i="14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T56" i="14"/>
  <c r="S56" i="14"/>
  <c r="R56" i="14"/>
  <c r="Q56" i="14"/>
  <c r="P56" i="14"/>
  <c r="O56" i="14"/>
  <c r="N56" i="14"/>
  <c r="M56" i="14"/>
  <c r="L56" i="14"/>
  <c r="K56" i="14"/>
  <c r="J56" i="14"/>
  <c r="I56" i="14"/>
  <c r="H56" i="14"/>
  <c r="G56" i="14"/>
  <c r="E56" i="14"/>
  <c r="F55" i="14"/>
  <c r="F54" i="14"/>
  <c r="AF94" i="14" s="1"/>
  <c r="Q53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E52" i="14"/>
  <c r="AI49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AH48" i="14"/>
  <c r="AG48" i="14"/>
  <c r="AF48" i="14"/>
  <c r="AE48" i="14"/>
  <c r="AD48" i="14"/>
  <c r="AC48" i="14"/>
  <c r="AB48" i="14"/>
  <c r="AA48" i="14"/>
  <c r="Z48" i="14"/>
  <c r="Y48" i="14"/>
  <c r="X48" i="14"/>
  <c r="W48" i="14"/>
  <c r="V48" i="14"/>
  <c r="U48" i="14"/>
  <c r="T48" i="14"/>
  <c r="S48" i="14"/>
  <c r="R48" i="14"/>
  <c r="Q48" i="14"/>
  <c r="P48" i="14"/>
  <c r="O48" i="14"/>
  <c r="N48" i="14"/>
  <c r="M48" i="14"/>
  <c r="L48" i="14"/>
  <c r="K48" i="14"/>
  <c r="J48" i="14"/>
  <c r="I48" i="14"/>
  <c r="H48" i="14"/>
  <c r="G48" i="14"/>
  <c r="F48" i="14"/>
  <c r="E48" i="14"/>
  <c r="G47" i="14"/>
  <c r="G46" i="14" s="1"/>
  <c r="J44" i="14"/>
  <c r="I44" i="14"/>
  <c r="E44" i="14"/>
  <c r="E43" i="14"/>
  <c r="F42" i="14"/>
  <c r="E42" i="14"/>
  <c r="E41" i="14" s="1"/>
  <c r="AI34" i="14"/>
  <c r="AI33" i="14"/>
  <c r="AI48" i="14" s="1"/>
  <c r="H32" i="14"/>
  <c r="H31" i="14" s="1"/>
  <c r="G32" i="14"/>
  <c r="F32" i="14"/>
  <c r="F47" i="14" s="1"/>
  <c r="E32" i="14"/>
  <c r="E88" i="14" s="1"/>
  <c r="F31" i="14"/>
  <c r="E31" i="14"/>
  <c r="J29" i="14"/>
  <c r="I29" i="14"/>
  <c r="I85" i="14" s="1"/>
  <c r="I105" i="14" s="1"/>
  <c r="H29" i="14"/>
  <c r="H44" i="14" s="1"/>
  <c r="G29" i="14"/>
  <c r="F29" i="14"/>
  <c r="I28" i="14"/>
  <c r="H28" i="14"/>
  <c r="H43" i="14" s="1"/>
  <c r="G28" i="14"/>
  <c r="G84" i="14" s="1"/>
  <c r="G104" i="14" s="1"/>
  <c r="F28" i="14"/>
  <c r="F84" i="14" s="1"/>
  <c r="F104" i="14" s="1"/>
  <c r="G27" i="14"/>
  <c r="G83" i="14" s="1"/>
  <c r="G103" i="14" s="1"/>
  <c r="F27" i="14"/>
  <c r="F83" i="14" s="1"/>
  <c r="G26" i="14"/>
  <c r="F26" i="14"/>
  <c r="E26" i="14"/>
  <c r="E24" i="14"/>
  <c r="K23" i="14"/>
  <c r="J23" i="14"/>
  <c r="J38" i="14" s="1"/>
  <c r="F23" i="14"/>
  <c r="E23" i="14"/>
  <c r="F22" i="14"/>
  <c r="G22" i="14" s="1"/>
  <c r="E22" i="14"/>
  <c r="I14" i="14"/>
  <c r="J14" i="14" s="1"/>
  <c r="K14" i="14" s="1"/>
  <c r="L14" i="14" s="1"/>
  <c r="M14" i="14" s="1"/>
  <c r="N14" i="14" s="1"/>
  <c r="O14" i="14" s="1"/>
  <c r="P14" i="14" s="1"/>
  <c r="Q14" i="14" s="1"/>
  <c r="R14" i="14" s="1"/>
  <c r="S14" i="14" s="1"/>
  <c r="T14" i="14" s="1"/>
  <c r="U14" i="14" s="1"/>
  <c r="V14" i="14" s="1"/>
  <c r="W14" i="14" s="1"/>
  <c r="X14" i="14" s="1"/>
  <c r="Y14" i="14" s="1"/>
  <c r="Z14" i="14" s="1"/>
  <c r="AA14" i="14" s="1"/>
  <c r="AB14" i="14" s="1"/>
  <c r="AC14" i="14" s="1"/>
  <c r="AD14" i="14" s="1"/>
  <c r="AE14" i="14" s="1"/>
  <c r="AF14" i="14" s="1"/>
  <c r="AG14" i="14" s="1"/>
  <c r="AH14" i="14" s="1"/>
  <c r="H14" i="14"/>
  <c r="G14" i="14"/>
  <c r="F14" i="14"/>
  <c r="F30" i="12" l="1"/>
  <c r="G37" i="14"/>
  <c r="G78" i="14"/>
  <c r="H22" i="14"/>
  <c r="E21" i="14"/>
  <c r="K38" i="14"/>
  <c r="K79" i="14"/>
  <c r="K99" i="14" s="1"/>
  <c r="I43" i="14"/>
  <c r="I84" i="14"/>
  <c r="I104" i="14" s="1"/>
  <c r="F46" i="14"/>
  <c r="H47" i="14"/>
  <c r="H46" i="14" s="1"/>
  <c r="AC95" i="14"/>
  <c r="W95" i="14"/>
  <c r="Q95" i="14"/>
  <c r="K95" i="14"/>
  <c r="AH95" i="14"/>
  <c r="AB95" i="14"/>
  <c r="V95" i="14"/>
  <c r="P95" i="14"/>
  <c r="J95" i="14"/>
  <c r="AG95" i="14"/>
  <c r="AA95" i="14"/>
  <c r="U95" i="14"/>
  <c r="O95" i="14"/>
  <c r="O92" i="14" s="1"/>
  <c r="I95" i="14"/>
  <c r="Z95" i="14"/>
  <c r="Z92" i="14" s="1"/>
  <c r="N95" i="14"/>
  <c r="Y95" i="14"/>
  <c r="M95" i="14"/>
  <c r="X95" i="14"/>
  <c r="L95" i="14"/>
  <c r="AF95" i="14"/>
  <c r="T95" i="14"/>
  <c r="H95" i="14"/>
  <c r="F52" i="14"/>
  <c r="E104" i="14"/>
  <c r="H85" i="14"/>
  <c r="H105" i="14" s="1"/>
  <c r="N92" i="14"/>
  <c r="F95" i="14"/>
  <c r="AI95" i="14" s="1"/>
  <c r="G109" i="14"/>
  <c r="F37" i="14"/>
  <c r="F78" i="14"/>
  <c r="L23" i="14"/>
  <c r="J28" i="14"/>
  <c r="G31" i="14"/>
  <c r="G88" i="14"/>
  <c r="AI55" i="14"/>
  <c r="F59" i="14" s="1"/>
  <c r="G95" i="14"/>
  <c r="F108" i="14"/>
  <c r="J85" i="14"/>
  <c r="J105" i="14" s="1"/>
  <c r="K29" i="14"/>
  <c r="H88" i="14"/>
  <c r="I32" i="14"/>
  <c r="R95" i="14"/>
  <c r="F38" i="14"/>
  <c r="F79" i="14"/>
  <c r="F99" i="14" s="1"/>
  <c r="G23" i="14"/>
  <c r="E38" i="14"/>
  <c r="E79" i="14"/>
  <c r="E80" i="14"/>
  <c r="E39" i="14"/>
  <c r="F24" i="14"/>
  <c r="F103" i="14"/>
  <c r="E82" i="14"/>
  <c r="V92" i="14"/>
  <c r="S95" i="14"/>
  <c r="E37" i="14"/>
  <c r="G42" i="14"/>
  <c r="F43" i="14"/>
  <c r="F41" i="14" s="1"/>
  <c r="AE93" i="14"/>
  <c r="AE92" i="14" s="1"/>
  <c r="Y93" i="14"/>
  <c r="S93" i="14"/>
  <c r="AD93" i="14"/>
  <c r="X93" i="14"/>
  <c r="R93" i="14"/>
  <c r="AC93" i="14"/>
  <c r="AC92" i="14" s="1"/>
  <c r="W93" i="14"/>
  <c r="Q93" i="14"/>
  <c r="H84" i="14"/>
  <c r="H104" i="14" s="1"/>
  <c r="L89" i="14"/>
  <c r="L109" i="14" s="1"/>
  <c r="X89" i="14"/>
  <c r="AA93" i="14"/>
  <c r="AA92" i="14" s="1"/>
  <c r="G94" i="14"/>
  <c r="G92" i="14" s="1"/>
  <c r="S94" i="14"/>
  <c r="S109" i="14" s="1"/>
  <c r="AE94" i="14"/>
  <c r="AE109" i="14" s="1"/>
  <c r="F85" i="14"/>
  <c r="F105" i="14" s="1"/>
  <c r="G43" i="14"/>
  <c r="F44" i="14"/>
  <c r="AI53" i="14"/>
  <c r="M89" i="14"/>
  <c r="AB93" i="14"/>
  <c r="AB92" i="14" s="1"/>
  <c r="H94" i="14"/>
  <c r="H92" i="14" s="1"/>
  <c r="T94" i="14"/>
  <c r="G85" i="14"/>
  <c r="G105" i="14" s="1"/>
  <c r="G102" i="14" s="1"/>
  <c r="G114" i="14" s="1"/>
  <c r="E108" i="14"/>
  <c r="E87" i="14"/>
  <c r="G44" i="14"/>
  <c r="E47" i="14"/>
  <c r="E46" i="14" s="1"/>
  <c r="AD94" i="14"/>
  <c r="X94" i="14"/>
  <c r="R94" i="14"/>
  <c r="L94" i="14"/>
  <c r="F94" i="14"/>
  <c r="AC94" i="14"/>
  <c r="W94" i="14"/>
  <c r="W109" i="14" s="1"/>
  <c r="Q94" i="14"/>
  <c r="K94" i="14"/>
  <c r="K92" i="14" s="1"/>
  <c r="AH94" i="14"/>
  <c r="AH92" i="14" s="1"/>
  <c r="AB94" i="14"/>
  <c r="V94" i="14"/>
  <c r="P94" i="14"/>
  <c r="P92" i="14" s="1"/>
  <c r="J94" i="14"/>
  <c r="J92" i="14" s="1"/>
  <c r="AH89" i="14"/>
  <c r="AH109" i="14" s="1"/>
  <c r="AB89" i="14"/>
  <c r="AB109" i="14" s="1"/>
  <c r="V89" i="14"/>
  <c r="P89" i="14"/>
  <c r="J89" i="14"/>
  <c r="AG89" i="14"/>
  <c r="AG109" i="14" s="1"/>
  <c r="AA89" i="14"/>
  <c r="AA109" i="14" s="1"/>
  <c r="U89" i="14"/>
  <c r="O89" i="14"/>
  <c r="O109" i="14" s="1"/>
  <c r="I89" i="14"/>
  <c r="AF89" i="14"/>
  <c r="AF109" i="14" s="1"/>
  <c r="Z89" i="14"/>
  <c r="Z109" i="14" s="1"/>
  <c r="T89" i="14"/>
  <c r="T109" i="14" s="1"/>
  <c r="N89" i="14"/>
  <c r="N109" i="14" s="1"/>
  <c r="H89" i="14"/>
  <c r="E102" i="14"/>
  <c r="E114" i="14" s="1"/>
  <c r="Q89" i="14"/>
  <c r="Q109" i="14" s="1"/>
  <c r="AC89" i="14"/>
  <c r="AC109" i="14" s="1"/>
  <c r="T93" i="14"/>
  <c r="T92" i="14" s="1"/>
  <c r="AF93" i="14"/>
  <c r="AF92" i="14" s="1"/>
  <c r="I94" i="14"/>
  <c r="I92" i="14" s="1"/>
  <c r="U94" i="14"/>
  <c r="AG94" i="14"/>
  <c r="H27" i="14"/>
  <c r="AI54" i="14"/>
  <c r="AI58" i="14"/>
  <c r="F89" i="14"/>
  <c r="R89" i="14"/>
  <c r="R109" i="14" s="1"/>
  <c r="AD89" i="14"/>
  <c r="U93" i="14"/>
  <c r="AG93" i="14"/>
  <c r="AG92" i="14" s="1"/>
  <c r="M94" i="14"/>
  <c r="M92" i="14" s="1"/>
  <c r="Y94" i="14"/>
  <c r="Y109" i="14" s="1"/>
  <c r="R92" i="14" l="1"/>
  <c r="E99" i="14"/>
  <c r="U92" i="14"/>
  <c r="I109" i="14"/>
  <c r="P109" i="14"/>
  <c r="G82" i="14"/>
  <c r="AD92" i="14"/>
  <c r="E36" i="14"/>
  <c r="E119" i="14" s="1"/>
  <c r="F82" i="14"/>
  <c r="J84" i="14"/>
  <c r="K28" i="14"/>
  <c r="J43" i="14"/>
  <c r="E77" i="14"/>
  <c r="X109" i="14"/>
  <c r="G108" i="14"/>
  <c r="E107" i="14"/>
  <c r="E115" i="14" s="1"/>
  <c r="G41" i="14"/>
  <c r="AI94" i="14"/>
  <c r="H83" i="14"/>
  <c r="H26" i="14"/>
  <c r="H42" i="14"/>
  <c r="H41" i="14" s="1"/>
  <c r="I27" i="14"/>
  <c r="AI93" i="14"/>
  <c r="AI92" i="14" s="1"/>
  <c r="H109" i="14"/>
  <c r="V109" i="14"/>
  <c r="F92" i="14"/>
  <c r="AI52" i="14"/>
  <c r="Q92" i="14"/>
  <c r="S92" i="14"/>
  <c r="F102" i="14"/>
  <c r="F114" i="14" s="1"/>
  <c r="G38" i="14"/>
  <c r="G79" i="14"/>
  <c r="G99" i="14" s="1"/>
  <c r="H23" i="14"/>
  <c r="K109" i="14"/>
  <c r="L38" i="14"/>
  <c r="L79" i="14"/>
  <c r="L99" i="14" s="1"/>
  <c r="M23" i="14"/>
  <c r="F98" i="14"/>
  <c r="F109" i="14"/>
  <c r="AI89" i="14"/>
  <c r="E100" i="14"/>
  <c r="K85" i="14"/>
  <c r="K105" i="14" s="1"/>
  <c r="L29" i="14"/>
  <c r="K44" i="14"/>
  <c r="G98" i="14"/>
  <c r="J109" i="14"/>
  <c r="M109" i="14"/>
  <c r="X92" i="14"/>
  <c r="AD109" i="14"/>
  <c r="U109" i="14"/>
  <c r="L92" i="14"/>
  <c r="W92" i="14"/>
  <c r="Y92" i="14"/>
  <c r="F80" i="14"/>
  <c r="F100" i="14" s="1"/>
  <c r="F39" i="14"/>
  <c r="F36" i="14" s="1"/>
  <c r="G24" i="14"/>
  <c r="I88" i="14"/>
  <c r="J32" i="14"/>
  <c r="I47" i="14"/>
  <c r="I46" i="14" s="1"/>
  <c r="I31" i="14"/>
  <c r="F21" i="14"/>
  <c r="G21" i="14"/>
  <c r="H108" i="14"/>
  <c r="H87" i="14"/>
  <c r="F87" i="14"/>
  <c r="AG90" i="14"/>
  <c r="AG110" i="14" s="1"/>
  <c r="AA90" i="14"/>
  <c r="AA110" i="14" s="1"/>
  <c r="U90" i="14"/>
  <c r="U110" i="14" s="1"/>
  <c r="O90" i="14"/>
  <c r="O110" i="14" s="1"/>
  <c r="I90" i="14"/>
  <c r="I110" i="14" s="1"/>
  <c r="AF90" i="14"/>
  <c r="AF110" i="14" s="1"/>
  <c r="Z90" i="14"/>
  <c r="Z110" i="14" s="1"/>
  <c r="T90" i="14"/>
  <c r="T110" i="14" s="1"/>
  <c r="N90" i="14"/>
  <c r="N110" i="14" s="1"/>
  <c r="H90" i="14"/>
  <c r="H110" i="14" s="1"/>
  <c r="AE90" i="14"/>
  <c r="AE110" i="14" s="1"/>
  <c r="Y90" i="14"/>
  <c r="Y110" i="14" s="1"/>
  <c r="S90" i="14"/>
  <c r="S110" i="14" s="1"/>
  <c r="M90" i="14"/>
  <c r="M110" i="14" s="1"/>
  <c r="G90" i="14"/>
  <c r="G110" i="14" s="1"/>
  <c r="W90" i="14"/>
  <c r="W110" i="14" s="1"/>
  <c r="K90" i="14"/>
  <c r="K110" i="14" s="1"/>
  <c r="AH90" i="14"/>
  <c r="AH110" i="14" s="1"/>
  <c r="V90" i="14"/>
  <c r="V110" i="14" s="1"/>
  <c r="J90" i="14"/>
  <c r="J110" i="14" s="1"/>
  <c r="AD90" i="14"/>
  <c r="AD110" i="14" s="1"/>
  <c r="R90" i="14"/>
  <c r="R110" i="14" s="1"/>
  <c r="F90" i="14"/>
  <c r="F56" i="14"/>
  <c r="AC90" i="14"/>
  <c r="AC110" i="14" s="1"/>
  <c r="Q90" i="14"/>
  <c r="Q110" i="14" s="1"/>
  <c r="AB90" i="14"/>
  <c r="AB110" i="14" s="1"/>
  <c r="X90" i="14"/>
  <c r="X110" i="14" s="1"/>
  <c r="L90" i="14"/>
  <c r="L110" i="14" s="1"/>
  <c r="AI59" i="14"/>
  <c r="AI56" i="14" s="1"/>
  <c r="P90" i="14"/>
  <c r="P110" i="14" s="1"/>
  <c r="H37" i="14"/>
  <c r="H78" i="14"/>
  <c r="I22" i="14"/>
  <c r="L85" i="14" l="1"/>
  <c r="L105" i="14" s="1"/>
  <c r="M29" i="14"/>
  <c r="L44" i="14"/>
  <c r="I108" i="14"/>
  <c r="I87" i="14"/>
  <c r="H24" i="14"/>
  <c r="G80" i="14"/>
  <c r="G39" i="14"/>
  <c r="G36" i="14" s="1"/>
  <c r="AI109" i="14"/>
  <c r="I42" i="14"/>
  <c r="I41" i="14" s="1"/>
  <c r="I83" i="14"/>
  <c r="J27" i="14"/>
  <c r="I26" i="14"/>
  <c r="E97" i="14"/>
  <c r="E113" i="14" s="1"/>
  <c r="E116" i="14" s="1"/>
  <c r="F110" i="14"/>
  <c r="AI90" i="14"/>
  <c r="F77" i="14"/>
  <c r="H79" i="14"/>
  <c r="I23" i="14"/>
  <c r="H38" i="14"/>
  <c r="K84" i="14"/>
  <c r="K104" i="14" s="1"/>
  <c r="L28" i="14"/>
  <c r="K43" i="14"/>
  <c r="I78" i="14"/>
  <c r="J22" i="14"/>
  <c r="I37" i="14"/>
  <c r="H107" i="14"/>
  <c r="H115" i="14" s="1"/>
  <c r="F97" i="14"/>
  <c r="F113" i="14" s="1"/>
  <c r="G87" i="14"/>
  <c r="J104" i="14"/>
  <c r="H98" i="14"/>
  <c r="J88" i="14"/>
  <c r="K32" i="14"/>
  <c r="J47" i="14"/>
  <c r="J46" i="14" s="1"/>
  <c r="J31" i="14"/>
  <c r="M38" i="14"/>
  <c r="M79" i="14"/>
  <c r="M99" i="14" s="1"/>
  <c r="N23" i="14"/>
  <c r="H82" i="14"/>
  <c r="H103" i="14"/>
  <c r="G107" i="14"/>
  <c r="G115" i="14" s="1"/>
  <c r="I38" i="14" l="1"/>
  <c r="I79" i="14"/>
  <c r="I99" i="14" s="1"/>
  <c r="H99" i="14"/>
  <c r="J42" i="14"/>
  <c r="J41" i="14" s="1"/>
  <c r="K27" i="14"/>
  <c r="J83" i="14"/>
  <c r="J26" i="14"/>
  <c r="I24" i="14"/>
  <c r="H80" i="14"/>
  <c r="H39" i="14"/>
  <c r="H36" i="14" s="1"/>
  <c r="H21" i="14"/>
  <c r="K88" i="14"/>
  <c r="L32" i="14"/>
  <c r="K47" i="14"/>
  <c r="K46" i="14" s="1"/>
  <c r="K31" i="14"/>
  <c r="L84" i="14"/>
  <c r="M28" i="14"/>
  <c r="L43" i="14"/>
  <c r="I82" i="14"/>
  <c r="I103" i="14"/>
  <c r="I102" i="14" s="1"/>
  <c r="I114" i="14" s="1"/>
  <c r="M85" i="14"/>
  <c r="N29" i="14"/>
  <c r="M44" i="14"/>
  <c r="G100" i="14"/>
  <c r="G77" i="14"/>
  <c r="N79" i="14"/>
  <c r="N99" i="14" s="1"/>
  <c r="O23" i="14"/>
  <c r="N38" i="14"/>
  <c r="J87" i="14"/>
  <c r="J108" i="14"/>
  <c r="J107" i="14" s="1"/>
  <c r="J115" i="14" s="1"/>
  <c r="I21" i="14"/>
  <c r="AI110" i="14"/>
  <c r="F107" i="14"/>
  <c r="F115" i="14" s="1"/>
  <c r="H102" i="14"/>
  <c r="H114" i="14" s="1"/>
  <c r="I98" i="14"/>
  <c r="I107" i="14"/>
  <c r="I115" i="14" s="1"/>
  <c r="H77" i="14"/>
  <c r="F116" i="14"/>
  <c r="K22" i="14"/>
  <c r="J78" i="14"/>
  <c r="J37" i="14"/>
  <c r="E120" i="14"/>
  <c r="E117" i="14"/>
  <c r="M105" i="14" l="1"/>
  <c r="H100" i="14"/>
  <c r="H97" i="14" s="1"/>
  <c r="H113" i="14" s="1"/>
  <c r="H116" i="14" s="1"/>
  <c r="F117" i="14"/>
  <c r="F120" i="14"/>
  <c r="L27" i="14"/>
  <c r="K83" i="14"/>
  <c r="K26" i="14"/>
  <c r="K42" i="14"/>
  <c r="K41" i="14" s="1"/>
  <c r="G97" i="14"/>
  <c r="G113" i="14" s="1"/>
  <c r="G116" i="14" s="1"/>
  <c r="L47" i="14"/>
  <c r="L46" i="14" s="1"/>
  <c r="L88" i="14"/>
  <c r="L31" i="14"/>
  <c r="M32" i="14"/>
  <c r="I80" i="14"/>
  <c r="I39" i="14"/>
  <c r="I36" i="14" s="1"/>
  <c r="J24" i="14"/>
  <c r="J98" i="14"/>
  <c r="M84" i="14"/>
  <c r="M104" i="14" s="1"/>
  <c r="N28" i="14"/>
  <c r="M43" i="14"/>
  <c r="K87" i="14"/>
  <c r="K108" i="14"/>
  <c r="K107" i="14" s="1"/>
  <c r="K115" i="14" s="1"/>
  <c r="K37" i="14"/>
  <c r="K78" i="14"/>
  <c r="L22" i="14"/>
  <c r="P23" i="14"/>
  <c r="O79" i="14"/>
  <c r="O99" i="14" s="1"/>
  <c r="O38" i="14"/>
  <c r="N44" i="14"/>
  <c r="N85" i="14"/>
  <c r="N105" i="14" s="1"/>
  <c r="O29" i="14"/>
  <c r="L104" i="14"/>
  <c r="J103" i="14"/>
  <c r="J102" i="14" s="1"/>
  <c r="J114" i="14" s="1"/>
  <c r="J82" i="14"/>
  <c r="M88" i="14" l="1"/>
  <c r="M31" i="14"/>
  <c r="N32" i="14"/>
  <c r="M47" i="14"/>
  <c r="M46" i="14" s="1"/>
  <c r="L37" i="14"/>
  <c r="L78" i="14"/>
  <c r="M22" i="14"/>
  <c r="G117" i="14"/>
  <c r="G120" i="14"/>
  <c r="K98" i="14"/>
  <c r="J80" i="14"/>
  <c r="J39" i="14"/>
  <c r="J36" i="14" s="1"/>
  <c r="K24" i="14"/>
  <c r="J21" i="14"/>
  <c r="L108" i="14"/>
  <c r="L87" i="14"/>
  <c r="H120" i="14"/>
  <c r="H117" i="14"/>
  <c r="N84" i="14"/>
  <c r="N43" i="14"/>
  <c r="O28" i="14"/>
  <c r="K103" i="14"/>
  <c r="K102" i="14" s="1"/>
  <c r="K114" i="14" s="1"/>
  <c r="K82" i="14"/>
  <c r="I100" i="14"/>
  <c r="I77" i="14"/>
  <c r="M27" i="14"/>
  <c r="L83" i="14"/>
  <c r="L26" i="14"/>
  <c r="L42" i="14"/>
  <c r="L41" i="14" s="1"/>
  <c r="P38" i="14"/>
  <c r="P79" i="14"/>
  <c r="Q23" i="14"/>
  <c r="O85" i="14"/>
  <c r="O105" i="14" s="1"/>
  <c r="P29" i="14"/>
  <c r="O44" i="14"/>
  <c r="Q38" i="14" l="1"/>
  <c r="Q79" i="14"/>
  <c r="Q99" i="14" s="1"/>
  <c r="R23" i="14"/>
  <c r="L103" i="14"/>
  <c r="L102" i="14" s="1"/>
  <c r="L114" i="14" s="1"/>
  <c r="L82" i="14"/>
  <c r="P99" i="14"/>
  <c r="O43" i="14"/>
  <c r="P28" i="14"/>
  <c r="O84" i="14"/>
  <c r="O104" i="14" s="1"/>
  <c r="K39" i="14"/>
  <c r="K36" i="14" s="1"/>
  <c r="K80" i="14"/>
  <c r="L24" i="14"/>
  <c r="K21" i="14"/>
  <c r="O32" i="14"/>
  <c r="N31" i="14"/>
  <c r="N47" i="14"/>
  <c r="N46" i="14" s="1"/>
  <c r="N88" i="14"/>
  <c r="M83" i="14"/>
  <c r="N27" i="14"/>
  <c r="M26" i="14"/>
  <c r="M42" i="14"/>
  <c r="M41" i="14" s="1"/>
  <c r="Q29" i="14"/>
  <c r="P85" i="14"/>
  <c r="P105" i="14" s="1"/>
  <c r="P44" i="14"/>
  <c r="J100" i="14"/>
  <c r="J97" i="14" s="1"/>
  <c r="J113" i="14" s="1"/>
  <c r="J116" i="14" s="1"/>
  <c r="J77" i="14"/>
  <c r="M37" i="14"/>
  <c r="M78" i="14"/>
  <c r="N22" i="14"/>
  <c r="M108" i="14"/>
  <c r="M107" i="14" s="1"/>
  <c r="M115" i="14" s="1"/>
  <c r="M87" i="14"/>
  <c r="I97" i="14"/>
  <c r="I113" i="14" s="1"/>
  <c r="I116" i="14" s="1"/>
  <c r="N104" i="14"/>
  <c r="L107" i="14"/>
  <c r="L115" i="14" s="1"/>
  <c r="L98" i="14"/>
  <c r="Q85" i="14" l="1"/>
  <c r="Q105" i="14" s="1"/>
  <c r="R29" i="14"/>
  <c r="Q44" i="14"/>
  <c r="N108" i="14"/>
  <c r="N87" i="14"/>
  <c r="Q28" i="14"/>
  <c r="P84" i="14"/>
  <c r="P43" i="14"/>
  <c r="I120" i="14"/>
  <c r="I117" i="14"/>
  <c r="N37" i="14"/>
  <c r="N78" i="14"/>
  <c r="O22" i="14"/>
  <c r="M103" i="14"/>
  <c r="M102" i="14" s="1"/>
  <c r="M114" i="14" s="1"/>
  <c r="M82" i="14"/>
  <c r="L39" i="14"/>
  <c r="L36" i="14" s="1"/>
  <c r="L80" i="14"/>
  <c r="M24" i="14"/>
  <c r="L21" i="14"/>
  <c r="M98" i="14"/>
  <c r="R38" i="14"/>
  <c r="R79" i="14"/>
  <c r="S23" i="14"/>
  <c r="J120" i="14"/>
  <c r="J117" i="14"/>
  <c r="O88" i="14"/>
  <c r="P32" i="14"/>
  <c r="O47" i="14"/>
  <c r="O46" i="14" s="1"/>
  <c r="O31" i="14"/>
  <c r="K100" i="14"/>
  <c r="K97" i="14" s="1"/>
  <c r="K113" i="14" s="1"/>
  <c r="K116" i="14" s="1"/>
  <c r="K77" i="14"/>
  <c r="N83" i="14"/>
  <c r="N26" i="14"/>
  <c r="N42" i="14"/>
  <c r="N41" i="14" s="1"/>
  <c r="O27" i="14"/>
  <c r="N82" i="14" l="1"/>
  <c r="N103" i="14"/>
  <c r="N102" i="14" s="1"/>
  <c r="N114" i="14" s="1"/>
  <c r="S38" i="14"/>
  <c r="S79" i="14"/>
  <c r="S99" i="14" s="1"/>
  <c r="T23" i="14"/>
  <c r="N107" i="14"/>
  <c r="N115" i="14" s="1"/>
  <c r="R99" i="14"/>
  <c r="M80" i="14"/>
  <c r="N24" i="14"/>
  <c r="M39" i="14"/>
  <c r="M36" i="14" s="1"/>
  <c r="M21" i="14"/>
  <c r="O78" i="14"/>
  <c r="P22" i="14"/>
  <c r="O37" i="14"/>
  <c r="P88" i="14"/>
  <c r="Q32" i="14"/>
  <c r="P47" i="14"/>
  <c r="P46" i="14" s="1"/>
  <c r="P31" i="14"/>
  <c r="L100" i="14"/>
  <c r="L97" i="14" s="1"/>
  <c r="L113" i="14" s="1"/>
  <c r="L116" i="14" s="1"/>
  <c r="L77" i="14"/>
  <c r="N98" i="14"/>
  <c r="R85" i="14"/>
  <c r="R105" i="14" s="1"/>
  <c r="S29" i="14"/>
  <c r="R44" i="14"/>
  <c r="R28" i="14"/>
  <c r="Q84" i="14"/>
  <c r="Q104" i="14" s="1"/>
  <c r="Q43" i="14"/>
  <c r="O83" i="14"/>
  <c r="O42" i="14"/>
  <c r="O41" i="14" s="1"/>
  <c r="P27" i="14"/>
  <c r="O26" i="14"/>
  <c r="K120" i="14"/>
  <c r="K117" i="14"/>
  <c r="O108" i="14"/>
  <c r="O107" i="14" s="1"/>
  <c r="O115" i="14" s="1"/>
  <c r="O87" i="14"/>
  <c r="P104" i="14"/>
  <c r="O82" i="14" l="1"/>
  <c r="O103" i="14"/>
  <c r="O102" i="14" s="1"/>
  <c r="O114" i="14" s="1"/>
  <c r="Q88" i="14"/>
  <c r="R32" i="14"/>
  <c r="Q47" i="14"/>
  <c r="Q46" i="14" s="1"/>
  <c r="Q31" i="14"/>
  <c r="Q22" i="14"/>
  <c r="P37" i="14"/>
  <c r="P78" i="14"/>
  <c r="T79" i="14"/>
  <c r="T99" i="14" s="1"/>
  <c r="U23" i="14"/>
  <c r="T38" i="14"/>
  <c r="P87" i="14"/>
  <c r="P108" i="14"/>
  <c r="P107" i="14" s="1"/>
  <c r="P115" i="14" s="1"/>
  <c r="O98" i="14"/>
  <c r="S85" i="14"/>
  <c r="S105" i="14" s="1"/>
  <c r="T29" i="14"/>
  <c r="S44" i="14"/>
  <c r="N80" i="14"/>
  <c r="O24" i="14"/>
  <c r="N39" i="14"/>
  <c r="N36" i="14" s="1"/>
  <c r="N21" i="14"/>
  <c r="M100" i="14"/>
  <c r="M97" i="14" s="1"/>
  <c r="M113" i="14" s="1"/>
  <c r="M116" i="14" s="1"/>
  <c r="M77" i="14"/>
  <c r="R84" i="14"/>
  <c r="R104" i="14" s="1"/>
  <c r="S28" i="14"/>
  <c r="R43" i="14"/>
  <c r="P83" i="14"/>
  <c r="P42" i="14"/>
  <c r="P41" i="14" s="1"/>
  <c r="Q27" i="14"/>
  <c r="P26" i="14"/>
  <c r="L117" i="14"/>
  <c r="L120" i="14"/>
  <c r="R27" i="14" l="1"/>
  <c r="Q26" i="14"/>
  <c r="Q42" i="14"/>
  <c r="Q41" i="14" s="1"/>
  <c r="Q83" i="14"/>
  <c r="P98" i="14"/>
  <c r="R47" i="14"/>
  <c r="R46" i="14" s="1"/>
  <c r="R31" i="14"/>
  <c r="S32" i="14"/>
  <c r="R88" i="14"/>
  <c r="O80" i="14"/>
  <c r="O39" i="14"/>
  <c r="O36" i="14" s="1"/>
  <c r="P24" i="14"/>
  <c r="O21" i="14"/>
  <c r="N100" i="14"/>
  <c r="N97" i="14" s="1"/>
  <c r="N113" i="14" s="1"/>
  <c r="N116" i="14" s="1"/>
  <c r="N77" i="14"/>
  <c r="M120" i="14"/>
  <c r="M117" i="14"/>
  <c r="T44" i="14"/>
  <c r="T85" i="14"/>
  <c r="T105" i="14" s="1"/>
  <c r="U29" i="14"/>
  <c r="Q87" i="14"/>
  <c r="Q108" i="14"/>
  <c r="Q107" i="14" s="1"/>
  <c r="Q115" i="14" s="1"/>
  <c r="P103" i="14"/>
  <c r="P102" i="14" s="1"/>
  <c r="P114" i="14" s="1"/>
  <c r="P82" i="14"/>
  <c r="S84" i="14"/>
  <c r="S104" i="14" s="1"/>
  <c r="T28" i="14"/>
  <c r="S43" i="14"/>
  <c r="V23" i="14"/>
  <c r="U38" i="14"/>
  <c r="U79" i="14"/>
  <c r="U99" i="14" s="1"/>
  <c r="Q37" i="14"/>
  <c r="R22" i="14"/>
  <c r="Q78" i="14"/>
  <c r="Q98" i="14" l="1"/>
  <c r="O100" i="14"/>
  <c r="O97" i="14" s="1"/>
  <c r="O113" i="14" s="1"/>
  <c r="O116" i="14" s="1"/>
  <c r="O77" i="14"/>
  <c r="U85" i="14"/>
  <c r="U105" i="14" s="1"/>
  <c r="U44" i="14"/>
  <c r="V29" i="14"/>
  <c r="N120" i="14"/>
  <c r="N117" i="14"/>
  <c r="S31" i="14"/>
  <c r="S88" i="14"/>
  <c r="S47" i="14"/>
  <c r="S46" i="14" s="1"/>
  <c r="T32" i="14"/>
  <c r="R37" i="14"/>
  <c r="R78" i="14"/>
  <c r="S22" i="14"/>
  <c r="Q103" i="14"/>
  <c r="Q102" i="14" s="1"/>
  <c r="Q114" i="14" s="1"/>
  <c r="Q82" i="14"/>
  <c r="P80" i="14"/>
  <c r="P39" i="14"/>
  <c r="P36" i="14" s="1"/>
  <c r="Q24" i="14"/>
  <c r="P21" i="14"/>
  <c r="S27" i="14"/>
  <c r="R26" i="14"/>
  <c r="R42" i="14"/>
  <c r="R41" i="14" s="1"/>
  <c r="R83" i="14"/>
  <c r="T84" i="14"/>
  <c r="T104" i="14" s="1"/>
  <c r="T43" i="14"/>
  <c r="U28" i="14"/>
  <c r="R108" i="14"/>
  <c r="R107" i="14" s="1"/>
  <c r="R115" i="14" s="1"/>
  <c r="R87" i="14"/>
  <c r="V38" i="14"/>
  <c r="V79" i="14"/>
  <c r="V99" i="14" s="1"/>
  <c r="W23" i="14"/>
  <c r="S37" i="14" l="1"/>
  <c r="S78" i="14"/>
  <c r="T22" i="14"/>
  <c r="W79" i="14"/>
  <c r="W99" i="14" s="1"/>
  <c r="W38" i="14"/>
  <c r="X23" i="14"/>
  <c r="U43" i="14"/>
  <c r="U84" i="14"/>
  <c r="U104" i="14" s="1"/>
  <c r="V28" i="14"/>
  <c r="S83" i="14"/>
  <c r="T27" i="14"/>
  <c r="S26" i="14"/>
  <c r="S42" i="14"/>
  <c r="S41" i="14" s="1"/>
  <c r="Q39" i="14"/>
  <c r="Q36" i="14" s="1"/>
  <c r="R24" i="14"/>
  <c r="Q80" i="14"/>
  <c r="Q21" i="14"/>
  <c r="R98" i="14"/>
  <c r="O120" i="14"/>
  <c r="O117" i="14"/>
  <c r="S108" i="14"/>
  <c r="S107" i="14" s="1"/>
  <c r="S115" i="14" s="1"/>
  <c r="S87" i="14"/>
  <c r="P100" i="14"/>
  <c r="P97" i="14" s="1"/>
  <c r="P113" i="14" s="1"/>
  <c r="P116" i="14" s="1"/>
  <c r="P77" i="14"/>
  <c r="R103" i="14"/>
  <c r="R102" i="14" s="1"/>
  <c r="R114" i="14" s="1"/>
  <c r="R82" i="14"/>
  <c r="T88" i="14"/>
  <c r="U32" i="14"/>
  <c r="T31" i="14"/>
  <c r="T47" i="14"/>
  <c r="T46" i="14" s="1"/>
  <c r="V85" i="14"/>
  <c r="V105" i="14" s="1"/>
  <c r="W29" i="14"/>
  <c r="V44" i="14"/>
  <c r="T108" i="14" l="1"/>
  <c r="T107" i="14" s="1"/>
  <c r="T115" i="14" s="1"/>
  <c r="T87" i="14"/>
  <c r="T83" i="14"/>
  <c r="T26" i="14"/>
  <c r="T42" i="14"/>
  <c r="T41" i="14" s="1"/>
  <c r="U27" i="14"/>
  <c r="R39" i="14"/>
  <c r="R36" i="14" s="1"/>
  <c r="S24" i="14"/>
  <c r="R80" i="14"/>
  <c r="R21" i="14"/>
  <c r="V84" i="14"/>
  <c r="V104" i="14" s="1"/>
  <c r="W28" i="14"/>
  <c r="V43" i="14"/>
  <c r="T37" i="14"/>
  <c r="T78" i="14"/>
  <c r="U22" i="14"/>
  <c r="W85" i="14"/>
  <c r="W105" i="14" s="1"/>
  <c r="X29" i="14"/>
  <c r="W44" i="14"/>
  <c r="S103" i="14"/>
  <c r="S102" i="14" s="1"/>
  <c r="S114" i="14" s="1"/>
  <c r="S82" i="14"/>
  <c r="S98" i="14"/>
  <c r="Q100" i="14"/>
  <c r="Q97" i="14" s="1"/>
  <c r="Q113" i="14" s="1"/>
  <c r="Q116" i="14" s="1"/>
  <c r="Q77" i="14"/>
  <c r="U88" i="14"/>
  <c r="V32" i="14"/>
  <c r="U47" i="14"/>
  <c r="U46" i="14" s="1"/>
  <c r="U31" i="14"/>
  <c r="P120" i="14"/>
  <c r="P117" i="14"/>
  <c r="X38" i="14"/>
  <c r="X79" i="14"/>
  <c r="X99" i="14" s="1"/>
  <c r="Y23" i="14"/>
  <c r="Y38" i="14" l="1"/>
  <c r="Y79" i="14"/>
  <c r="Y99" i="14" s="1"/>
  <c r="Z23" i="14"/>
  <c r="W84" i="14"/>
  <c r="W104" i="14" s="1"/>
  <c r="X28" i="14"/>
  <c r="W43" i="14"/>
  <c r="U42" i="14"/>
  <c r="U41" i="14" s="1"/>
  <c r="U83" i="14"/>
  <c r="U26" i="14"/>
  <c r="V27" i="14"/>
  <c r="V88" i="14"/>
  <c r="W32" i="14"/>
  <c r="V47" i="14"/>
  <c r="V46" i="14" s="1"/>
  <c r="V31" i="14"/>
  <c r="U78" i="14"/>
  <c r="V22" i="14"/>
  <c r="U37" i="14"/>
  <c r="U108" i="14"/>
  <c r="U107" i="14" s="1"/>
  <c r="U115" i="14" s="1"/>
  <c r="U87" i="14"/>
  <c r="T98" i="14"/>
  <c r="R100" i="14"/>
  <c r="R97" i="14" s="1"/>
  <c r="R113" i="14" s="1"/>
  <c r="R116" i="14" s="1"/>
  <c r="R77" i="14"/>
  <c r="T103" i="14"/>
  <c r="T102" i="14" s="1"/>
  <c r="T114" i="14" s="1"/>
  <c r="T82" i="14"/>
  <c r="T24" i="14"/>
  <c r="S80" i="14"/>
  <c r="S39" i="14"/>
  <c r="S36" i="14" s="1"/>
  <c r="S21" i="14"/>
  <c r="Q120" i="14"/>
  <c r="Q117" i="14"/>
  <c r="X85" i="14"/>
  <c r="X105" i="14" s="1"/>
  <c r="Y29" i="14"/>
  <c r="X44" i="14"/>
  <c r="U98" i="14" l="1"/>
  <c r="Y85" i="14"/>
  <c r="Y105" i="14" s="1"/>
  <c r="Z29" i="14"/>
  <c r="Y44" i="14"/>
  <c r="V42" i="14"/>
  <c r="V41" i="14" s="1"/>
  <c r="V83" i="14"/>
  <c r="W27" i="14"/>
  <c r="V26" i="14"/>
  <c r="Z79" i="14"/>
  <c r="Z99" i="14" s="1"/>
  <c r="AA23" i="14"/>
  <c r="Z38" i="14"/>
  <c r="R117" i="14"/>
  <c r="R120" i="14"/>
  <c r="W22" i="14"/>
  <c r="V37" i="14"/>
  <c r="V78" i="14"/>
  <c r="U103" i="14"/>
  <c r="U102" i="14" s="1"/>
  <c r="U114" i="14" s="1"/>
  <c r="U82" i="14"/>
  <c r="S100" i="14"/>
  <c r="S97" i="14" s="1"/>
  <c r="S113" i="14" s="1"/>
  <c r="S116" i="14" s="1"/>
  <c r="S77" i="14"/>
  <c r="V108" i="14"/>
  <c r="V107" i="14" s="1"/>
  <c r="V115" i="14" s="1"/>
  <c r="V87" i="14"/>
  <c r="U24" i="14"/>
  <c r="T80" i="14"/>
  <c r="T39" i="14"/>
  <c r="T36" i="14" s="1"/>
  <c r="T21" i="14"/>
  <c r="X84" i="14"/>
  <c r="X104" i="14" s="1"/>
  <c r="Y28" i="14"/>
  <c r="X43" i="14"/>
  <c r="W88" i="14"/>
  <c r="X32" i="14"/>
  <c r="W47" i="14"/>
  <c r="W46" i="14" s="1"/>
  <c r="W31" i="14"/>
  <c r="AA79" i="14" l="1"/>
  <c r="AA99" i="14" s="1"/>
  <c r="AB23" i="14"/>
  <c r="AA38" i="14"/>
  <c r="W108" i="14"/>
  <c r="W107" i="14" s="1"/>
  <c r="W115" i="14" s="1"/>
  <c r="W87" i="14"/>
  <c r="S117" i="14"/>
  <c r="S120" i="14"/>
  <c r="W37" i="14"/>
  <c r="W78" i="14"/>
  <c r="X22" i="14"/>
  <c r="Z44" i="14"/>
  <c r="Z85" i="14"/>
  <c r="Z105" i="14" s="1"/>
  <c r="AA29" i="14"/>
  <c r="T100" i="14"/>
  <c r="T97" i="14" s="1"/>
  <c r="T113" i="14" s="1"/>
  <c r="T116" i="14" s="1"/>
  <c r="T77" i="14"/>
  <c r="W83" i="14"/>
  <c r="X27" i="14"/>
  <c r="W26" i="14"/>
  <c r="W42" i="14"/>
  <c r="W41" i="14" s="1"/>
  <c r="X47" i="14"/>
  <c r="X46" i="14" s="1"/>
  <c r="X88" i="14"/>
  <c r="X31" i="14"/>
  <c r="Y32" i="14"/>
  <c r="V103" i="14"/>
  <c r="V102" i="14" s="1"/>
  <c r="V114" i="14" s="1"/>
  <c r="V82" i="14"/>
  <c r="U80" i="14"/>
  <c r="U39" i="14"/>
  <c r="U36" i="14" s="1"/>
  <c r="V24" i="14"/>
  <c r="U21" i="14"/>
  <c r="Y84" i="14"/>
  <c r="Y104" i="14" s="1"/>
  <c r="Z28" i="14"/>
  <c r="Y43" i="14"/>
  <c r="V98" i="14"/>
  <c r="V80" i="14" l="1"/>
  <c r="V39" i="14"/>
  <c r="V36" i="14" s="1"/>
  <c r="W24" i="14"/>
  <c r="V21" i="14"/>
  <c r="W103" i="14"/>
  <c r="W102" i="14" s="1"/>
  <c r="W114" i="14" s="1"/>
  <c r="W82" i="14"/>
  <c r="X37" i="14"/>
  <c r="X78" i="14"/>
  <c r="Y22" i="14"/>
  <c r="X108" i="14"/>
  <c r="X107" i="14" s="1"/>
  <c r="X115" i="14" s="1"/>
  <c r="X87" i="14"/>
  <c r="U100" i="14"/>
  <c r="U97" i="14" s="1"/>
  <c r="U113" i="14" s="1"/>
  <c r="U116" i="14" s="1"/>
  <c r="U77" i="14"/>
  <c r="T120" i="14"/>
  <c r="T117" i="14"/>
  <c r="W98" i="14"/>
  <c r="Z84" i="14"/>
  <c r="Z104" i="14" s="1"/>
  <c r="Z43" i="14"/>
  <c r="AA28" i="14"/>
  <c r="AA85" i="14"/>
  <c r="AA105" i="14" s="1"/>
  <c r="AA44" i="14"/>
  <c r="AB29" i="14"/>
  <c r="AB79" i="14"/>
  <c r="AB99" i="14" s="1"/>
  <c r="AB38" i="14"/>
  <c r="AC23" i="14"/>
  <c r="Y88" i="14"/>
  <c r="Y31" i="14"/>
  <c r="Z32" i="14"/>
  <c r="Y47" i="14"/>
  <c r="Y46" i="14" s="1"/>
  <c r="X83" i="14"/>
  <c r="Y27" i="14"/>
  <c r="X26" i="14"/>
  <c r="X42" i="14"/>
  <c r="X41" i="14" s="1"/>
  <c r="Y108" i="14" l="1"/>
  <c r="Y107" i="14" s="1"/>
  <c r="Y115" i="14" s="1"/>
  <c r="Y87" i="14"/>
  <c r="Y37" i="14"/>
  <c r="Y78" i="14"/>
  <c r="Z22" i="14"/>
  <c r="X103" i="14"/>
  <c r="X102" i="14" s="1"/>
  <c r="X114" i="14" s="1"/>
  <c r="X82" i="14"/>
  <c r="AA43" i="14"/>
  <c r="AA84" i="14"/>
  <c r="AA104" i="14" s="1"/>
  <c r="AB28" i="14"/>
  <c r="W80" i="14"/>
  <c r="W39" i="14"/>
  <c r="W36" i="14" s="1"/>
  <c r="X24" i="14"/>
  <c r="W21" i="14"/>
  <c r="X98" i="14"/>
  <c r="Y83" i="14"/>
  <c r="Z27" i="14"/>
  <c r="Y26" i="14"/>
  <c r="Y42" i="14"/>
  <c r="Y41" i="14" s="1"/>
  <c r="V100" i="14"/>
  <c r="V97" i="14" s="1"/>
  <c r="V113" i="14" s="1"/>
  <c r="V116" i="14" s="1"/>
  <c r="V77" i="14"/>
  <c r="AC79" i="14"/>
  <c r="AC99" i="14" s="1"/>
  <c r="AC38" i="14"/>
  <c r="AD23" i="14"/>
  <c r="AA32" i="14"/>
  <c r="Z88" i="14"/>
  <c r="Z31" i="14"/>
  <c r="Z47" i="14"/>
  <c r="Z46" i="14" s="1"/>
  <c r="U120" i="14"/>
  <c r="U117" i="14"/>
  <c r="AC29" i="14"/>
  <c r="AB85" i="14"/>
  <c r="AB105" i="14" s="1"/>
  <c r="AB44" i="14"/>
  <c r="Z108" i="14" l="1"/>
  <c r="Z107" i="14" s="1"/>
  <c r="Z115" i="14" s="1"/>
  <c r="Z87" i="14"/>
  <c r="V120" i="14"/>
  <c r="V117" i="14"/>
  <c r="AC28" i="14"/>
  <c r="AB84" i="14"/>
  <c r="AB104" i="14" s="1"/>
  <c r="AB43" i="14"/>
  <c r="Z37" i="14"/>
  <c r="Z78" i="14"/>
  <c r="AA22" i="14"/>
  <c r="AD38" i="14"/>
  <c r="AE23" i="14"/>
  <c r="AD79" i="14"/>
  <c r="AD99" i="14" s="1"/>
  <c r="Y98" i="14"/>
  <c r="X80" i="14"/>
  <c r="X39" i="14"/>
  <c r="X36" i="14" s="1"/>
  <c r="Y24" i="14"/>
  <c r="X21" i="14"/>
  <c r="AC85" i="14"/>
  <c r="AC105" i="14" s="1"/>
  <c r="AD29" i="14"/>
  <c r="AC44" i="14"/>
  <c r="Z83" i="14"/>
  <c r="Z26" i="14"/>
  <c r="Z42" i="14"/>
  <c r="Z41" i="14" s="1"/>
  <c r="AA27" i="14"/>
  <c r="AA88" i="14"/>
  <c r="AB32" i="14"/>
  <c r="AA47" i="14"/>
  <c r="AA46" i="14" s="1"/>
  <c r="AA31" i="14"/>
  <c r="Y103" i="14"/>
  <c r="Y102" i="14" s="1"/>
  <c r="Y114" i="14" s="1"/>
  <c r="Y82" i="14"/>
  <c r="W100" i="14"/>
  <c r="W97" i="14" s="1"/>
  <c r="W113" i="14" s="1"/>
  <c r="W116" i="14" s="1"/>
  <c r="W77" i="14"/>
  <c r="W120" i="14" l="1"/>
  <c r="W117" i="14"/>
  <c r="AB88" i="14"/>
  <c r="AC32" i="14"/>
  <c r="AB47" i="14"/>
  <c r="AB46" i="14" s="1"/>
  <c r="AB31" i="14"/>
  <c r="X100" i="14"/>
  <c r="X97" i="14" s="1"/>
  <c r="X113" i="14" s="1"/>
  <c r="X116" i="14" s="1"/>
  <c r="X77" i="14"/>
  <c r="AA108" i="14"/>
  <c r="AA107" i="14" s="1"/>
  <c r="AA115" i="14" s="1"/>
  <c r="AA87" i="14"/>
  <c r="AD85" i="14"/>
  <c r="AD105" i="14" s="1"/>
  <c r="AE29" i="14"/>
  <c r="AD44" i="14"/>
  <c r="AA42" i="14"/>
  <c r="AA41" i="14" s="1"/>
  <c r="AA83" i="14"/>
  <c r="AA26" i="14"/>
  <c r="AB27" i="14"/>
  <c r="AA78" i="14"/>
  <c r="AB22" i="14"/>
  <c r="AA37" i="14"/>
  <c r="Z98" i="14"/>
  <c r="AD28" i="14"/>
  <c r="AC84" i="14"/>
  <c r="AC104" i="14" s="1"/>
  <c r="AC43" i="14"/>
  <c r="Z24" i="14"/>
  <c r="Y39" i="14"/>
  <c r="Y36" i="14" s="1"/>
  <c r="Y80" i="14"/>
  <c r="Y21" i="14"/>
  <c r="Z82" i="14"/>
  <c r="Z103" i="14"/>
  <c r="Z102" i="14" s="1"/>
  <c r="Z114" i="14" s="1"/>
  <c r="AE38" i="14"/>
  <c r="AF23" i="14"/>
  <c r="AE79" i="14"/>
  <c r="AE99" i="14" s="1"/>
  <c r="AG23" i="14" l="1"/>
  <c r="AF79" i="14"/>
  <c r="AF99" i="14" s="1"/>
  <c r="AF38" i="14"/>
  <c r="AE85" i="14"/>
  <c r="AE105" i="14" s="1"/>
  <c r="AF29" i="14"/>
  <c r="AE44" i="14"/>
  <c r="AA24" i="14"/>
  <c r="Z39" i="14"/>
  <c r="Z36" i="14" s="1"/>
  <c r="Z80" i="14"/>
  <c r="Z21" i="14"/>
  <c r="AC88" i="14"/>
  <c r="AD32" i="14"/>
  <c r="AC47" i="14"/>
  <c r="AC46" i="14" s="1"/>
  <c r="AC31" i="14"/>
  <c r="AA82" i="14"/>
  <c r="AA103" i="14"/>
  <c r="AA102" i="14" s="1"/>
  <c r="AA114" i="14" s="1"/>
  <c r="AB87" i="14"/>
  <c r="AB108" i="14"/>
  <c r="AB107" i="14" s="1"/>
  <c r="AB115" i="14" s="1"/>
  <c r="AC22" i="14"/>
  <c r="AB78" i="14"/>
  <c r="AB37" i="14"/>
  <c r="AB42" i="14"/>
  <c r="AB41" i="14" s="1"/>
  <c r="AC27" i="14"/>
  <c r="AB83" i="14"/>
  <c r="AB26" i="14"/>
  <c r="Y100" i="14"/>
  <c r="Y97" i="14" s="1"/>
  <c r="Y113" i="14" s="1"/>
  <c r="Y116" i="14" s="1"/>
  <c r="Y77" i="14"/>
  <c r="AD84" i="14"/>
  <c r="AD104" i="14" s="1"/>
  <c r="AE28" i="14"/>
  <c r="AD43" i="14"/>
  <c r="AA98" i="14"/>
  <c r="X117" i="14"/>
  <c r="X120" i="14"/>
  <c r="Y117" i="14" l="1"/>
  <c r="Y120" i="14"/>
  <c r="AF44" i="14"/>
  <c r="AG29" i="14"/>
  <c r="AF85" i="14"/>
  <c r="AF105" i="14" s="1"/>
  <c r="AB98" i="14"/>
  <c r="Z100" i="14"/>
  <c r="Z97" i="14" s="1"/>
  <c r="Z113" i="14" s="1"/>
  <c r="Z116" i="14" s="1"/>
  <c r="Z77" i="14"/>
  <c r="AB103" i="14"/>
  <c r="AB102" i="14" s="1"/>
  <c r="AB114" i="14" s="1"/>
  <c r="AB82" i="14"/>
  <c r="AE84" i="14"/>
  <c r="AE104" i="14" s="1"/>
  <c r="AF28" i="14"/>
  <c r="AE43" i="14"/>
  <c r="AD27" i="14"/>
  <c r="AC83" i="14"/>
  <c r="AC26" i="14"/>
  <c r="AC42" i="14"/>
  <c r="AC41" i="14" s="1"/>
  <c r="AD47" i="14"/>
  <c r="AD46" i="14" s="1"/>
  <c r="AD31" i="14"/>
  <c r="AE32" i="14"/>
  <c r="AD88" i="14"/>
  <c r="AA80" i="14"/>
  <c r="AA39" i="14"/>
  <c r="AA36" i="14" s="1"/>
  <c r="AB24" i="14"/>
  <c r="AA21" i="14"/>
  <c r="AH23" i="14"/>
  <c r="AG79" i="14"/>
  <c r="AG99" i="14" s="1"/>
  <c r="AG38" i="14"/>
  <c r="AC37" i="14"/>
  <c r="AC78" i="14"/>
  <c r="AD22" i="14"/>
  <c r="AC87" i="14"/>
  <c r="AC108" i="14"/>
  <c r="AC107" i="14" s="1"/>
  <c r="AC115" i="14" s="1"/>
  <c r="AD108" i="14" l="1"/>
  <c r="AD107" i="14" s="1"/>
  <c r="AD115" i="14" s="1"/>
  <c r="AD87" i="14"/>
  <c r="AC103" i="14"/>
  <c r="AC102" i="14" s="1"/>
  <c r="AC114" i="14" s="1"/>
  <c r="AC82" i="14"/>
  <c r="AH79" i="14"/>
  <c r="AH38" i="14"/>
  <c r="AI23" i="14"/>
  <c r="AI38" i="14" s="1"/>
  <c r="AG85" i="14"/>
  <c r="AG105" i="14" s="1"/>
  <c r="AG44" i="14"/>
  <c r="AH29" i="14"/>
  <c r="AD37" i="14"/>
  <c r="AD78" i="14"/>
  <c r="AE22" i="14"/>
  <c r="Z120" i="14"/>
  <c r="Z117" i="14"/>
  <c r="AC98" i="14"/>
  <c r="AB80" i="14"/>
  <c r="AB39" i="14"/>
  <c r="AB36" i="14" s="1"/>
  <c r="AC24" i="14"/>
  <c r="AB21" i="14"/>
  <c r="AF84" i="14"/>
  <c r="AF104" i="14" s="1"/>
  <c r="AF43" i="14"/>
  <c r="AG28" i="14"/>
  <c r="AE31" i="14"/>
  <c r="AE88" i="14"/>
  <c r="AF32" i="14"/>
  <c r="AE47" i="14"/>
  <c r="AE46" i="14" s="1"/>
  <c r="AE27" i="14"/>
  <c r="AD83" i="14"/>
  <c r="AD26" i="14"/>
  <c r="AD42" i="14"/>
  <c r="AD41" i="14" s="1"/>
  <c r="AA100" i="14"/>
  <c r="AA97" i="14" s="1"/>
  <c r="AA113" i="14" s="1"/>
  <c r="AA116" i="14" s="1"/>
  <c r="AA77" i="14"/>
  <c r="AD98" i="14" l="1"/>
  <c r="AA120" i="14"/>
  <c r="AA117" i="14"/>
  <c r="AH99" i="14"/>
  <c r="AI99" i="14" s="1"/>
  <c r="AI79" i="14"/>
  <c r="AF88" i="14"/>
  <c r="AG32" i="14"/>
  <c r="AF31" i="14"/>
  <c r="AF47" i="14"/>
  <c r="AF46" i="14" s="1"/>
  <c r="AH85" i="14"/>
  <c r="AH44" i="14"/>
  <c r="AI29" i="14"/>
  <c r="AI44" i="14" s="1"/>
  <c r="AE108" i="14"/>
  <c r="AE107" i="14" s="1"/>
  <c r="AE115" i="14" s="1"/>
  <c r="AE87" i="14"/>
  <c r="AC39" i="14"/>
  <c r="AC36" i="14" s="1"/>
  <c r="AC80" i="14"/>
  <c r="AD24" i="14"/>
  <c r="AC21" i="14"/>
  <c r="AD103" i="14"/>
  <c r="AD102" i="14" s="1"/>
  <c r="AD114" i="14" s="1"/>
  <c r="AD82" i="14"/>
  <c r="AE83" i="14"/>
  <c r="AF27" i="14"/>
  <c r="AE26" i="14"/>
  <c r="AE42" i="14"/>
  <c r="AE41" i="14" s="1"/>
  <c r="AG43" i="14"/>
  <c r="AG84" i="14"/>
  <c r="AG104" i="14" s="1"/>
  <c r="AH28" i="14"/>
  <c r="AB100" i="14"/>
  <c r="AB97" i="14" s="1"/>
  <c r="AB113" i="14" s="1"/>
  <c r="AB116" i="14" s="1"/>
  <c r="AB77" i="14"/>
  <c r="AE37" i="14"/>
  <c r="AE78" i="14"/>
  <c r="AF22" i="14"/>
  <c r="AH84" i="14" l="1"/>
  <c r="AH43" i="14"/>
  <c r="AI28" i="14"/>
  <c r="AI43" i="14" s="1"/>
  <c r="AE103" i="14"/>
  <c r="AE102" i="14" s="1"/>
  <c r="AE114" i="14" s="1"/>
  <c r="AE82" i="14"/>
  <c r="AC100" i="14"/>
  <c r="AC97" i="14" s="1"/>
  <c r="AC113" i="14" s="1"/>
  <c r="AC116" i="14" s="1"/>
  <c r="AC77" i="14"/>
  <c r="AE98" i="14"/>
  <c r="AF37" i="14"/>
  <c r="AF78" i="14"/>
  <c r="AG22" i="14"/>
  <c r="AG88" i="14"/>
  <c r="AH32" i="14"/>
  <c r="AG47" i="14"/>
  <c r="AG46" i="14" s="1"/>
  <c r="AG31" i="14"/>
  <c r="AH105" i="14"/>
  <c r="AI105" i="14" s="1"/>
  <c r="AI85" i="14"/>
  <c r="AB120" i="14"/>
  <c r="AB117" i="14"/>
  <c r="AF83" i="14"/>
  <c r="AF26" i="14"/>
  <c r="AF42" i="14"/>
  <c r="AF41" i="14" s="1"/>
  <c r="AG27" i="14"/>
  <c r="AD39" i="14"/>
  <c r="AD36" i="14" s="1"/>
  <c r="AD80" i="14"/>
  <c r="AE24" i="14"/>
  <c r="AD21" i="14"/>
  <c r="AF108" i="14"/>
  <c r="AF107" i="14" s="1"/>
  <c r="AF115" i="14" s="1"/>
  <c r="AF87" i="14"/>
  <c r="AG78" i="14" l="1"/>
  <c r="AH22" i="14"/>
  <c r="AG37" i="14"/>
  <c r="AC120" i="14"/>
  <c r="AC117" i="14"/>
  <c r="AE80" i="14"/>
  <c r="AF24" i="14"/>
  <c r="AE39" i="14"/>
  <c r="AE36" i="14" s="1"/>
  <c r="AE21" i="14"/>
  <c r="AD100" i="14"/>
  <c r="AD97" i="14" s="1"/>
  <c r="AD113" i="14" s="1"/>
  <c r="AD116" i="14" s="1"/>
  <c r="AD77" i="14"/>
  <c r="AH88" i="14"/>
  <c r="AH47" i="14"/>
  <c r="AH46" i="14" s="1"/>
  <c r="AH31" i="14"/>
  <c r="AI32" i="14"/>
  <c r="AG108" i="14"/>
  <c r="AG107" i="14" s="1"/>
  <c r="AG115" i="14" s="1"/>
  <c r="AG87" i="14"/>
  <c r="AF82" i="14"/>
  <c r="AF103" i="14"/>
  <c r="AF102" i="14" s="1"/>
  <c r="AF114" i="14" s="1"/>
  <c r="AG83" i="14"/>
  <c r="AG42" i="14"/>
  <c r="AG41" i="14" s="1"/>
  <c r="AH27" i="14"/>
  <c r="AG26" i="14"/>
  <c r="AF98" i="14"/>
  <c r="AH104" i="14"/>
  <c r="AI104" i="14" s="1"/>
  <c r="AI84" i="14"/>
  <c r="AH83" i="14" l="1"/>
  <c r="AH42" i="14"/>
  <c r="AH41" i="14" s="1"/>
  <c r="AH26" i="14"/>
  <c r="AI27" i="14"/>
  <c r="AI47" i="14"/>
  <c r="AI46" i="14" s="1"/>
  <c r="AI31" i="14"/>
  <c r="AD117" i="14"/>
  <c r="AD120" i="14"/>
  <c r="AG82" i="14"/>
  <c r="AG103" i="14"/>
  <c r="AG102" i="14" s="1"/>
  <c r="AG114" i="14" s="1"/>
  <c r="AF80" i="14"/>
  <c r="AG24" i="14"/>
  <c r="AF39" i="14"/>
  <c r="AF36" i="14" s="1"/>
  <c r="AF21" i="14"/>
  <c r="AH37" i="14"/>
  <c r="AH78" i="14"/>
  <c r="AI22" i="14"/>
  <c r="AH87" i="14"/>
  <c r="AH108" i="14"/>
  <c r="AI88" i="14"/>
  <c r="AI87" i="14" s="1"/>
  <c r="AE100" i="14"/>
  <c r="AE97" i="14" s="1"/>
  <c r="AE113" i="14" s="1"/>
  <c r="AE116" i="14" s="1"/>
  <c r="AE77" i="14"/>
  <c r="AG98" i="14"/>
  <c r="AH98" i="14" l="1"/>
  <c r="AI78" i="14"/>
  <c r="AF100" i="14"/>
  <c r="AF97" i="14" s="1"/>
  <c r="AF113" i="14" s="1"/>
  <c r="AF116" i="14" s="1"/>
  <c r="AF77" i="14"/>
  <c r="AH107" i="14"/>
  <c r="AH115" i="14" s="1"/>
  <c r="AI108" i="14"/>
  <c r="AI107" i="14" s="1"/>
  <c r="AI26" i="14"/>
  <c r="AI42" i="14"/>
  <c r="AI41" i="14" s="1"/>
  <c r="AE120" i="14"/>
  <c r="AE117" i="14"/>
  <c r="AI37" i="14"/>
  <c r="AG80" i="14"/>
  <c r="AG39" i="14"/>
  <c r="AG36" i="14" s="1"/>
  <c r="AH24" i="14"/>
  <c r="AG21" i="14"/>
  <c r="AH103" i="14"/>
  <c r="AH82" i="14"/>
  <c r="AI83" i="14"/>
  <c r="AI82" i="14" s="1"/>
  <c r="AH80" i="14" l="1"/>
  <c r="AH39" i="14"/>
  <c r="AH36" i="14" s="1"/>
  <c r="AI24" i="14"/>
  <c r="AH21" i="14"/>
  <c r="AF120" i="14"/>
  <c r="AF117" i="14"/>
  <c r="AG100" i="14"/>
  <c r="AG97" i="14" s="1"/>
  <c r="AG113" i="14" s="1"/>
  <c r="AG116" i="14" s="1"/>
  <c r="AG77" i="14"/>
  <c r="AH102" i="14"/>
  <c r="AH114" i="14" s="1"/>
  <c r="AI103" i="14"/>
  <c r="AI102" i="14" s="1"/>
  <c r="AI98" i="14"/>
  <c r="AI39" i="14" l="1"/>
  <c r="AI36" i="14" s="1"/>
  <c r="AI21" i="14"/>
  <c r="AG120" i="14"/>
  <c r="AG117" i="14"/>
  <c r="AH100" i="14"/>
  <c r="AI80" i="14"/>
  <c r="AI77" i="14" s="1"/>
  <c r="AH77" i="14"/>
  <c r="AI100" i="14" l="1"/>
  <c r="AI97" i="14" s="1"/>
  <c r="AH97" i="14"/>
  <c r="AH113" i="14" s="1"/>
  <c r="AH116" i="14" s="1"/>
  <c r="AH120" i="14" l="1"/>
  <c r="AI120" i="14" s="1"/>
  <c r="AH117" i="14"/>
  <c r="E75" i="3" l="1"/>
  <c r="E78" i="3"/>
  <c r="AI78" i="3" l="1"/>
  <c r="AA78" i="3"/>
  <c r="S78" i="3"/>
  <c r="K78" i="3"/>
  <c r="AH78" i="3"/>
  <c r="Z78" i="3"/>
  <c r="R78" i="3"/>
  <c r="J78" i="3"/>
  <c r="M78" i="3"/>
  <c r="T78" i="3"/>
  <c r="AG78" i="3"/>
  <c r="Y78" i="3"/>
  <c r="Q78" i="3"/>
  <c r="I78" i="3"/>
  <c r="AF78" i="3"/>
  <c r="X78" i="3"/>
  <c r="P78" i="3"/>
  <c r="H78" i="3"/>
  <c r="N78" i="3"/>
  <c r="AE78" i="3"/>
  <c r="W78" i="3"/>
  <c r="O78" i="3"/>
  <c r="U78" i="3"/>
  <c r="AD78" i="3"/>
  <c r="V78" i="3"/>
  <c r="L78" i="3"/>
  <c r="AC78" i="3"/>
  <c r="AB78" i="3"/>
  <c r="AE75" i="3"/>
  <c r="W75" i="3"/>
  <c r="O75" i="3"/>
  <c r="R75" i="3"/>
  <c r="AG75" i="3"/>
  <c r="P75" i="3"/>
  <c r="AD75" i="3"/>
  <c r="V75" i="3"/>
  <c r="N75" i="3"/>
  <c r="K75" i="3"/>
  <c r="AC75" i="3"/>
  <c r="U75" i="3"/>
  <c r="M75" i="3"/>
  <c r="AA75" i="3"/>
  <c r="AH75" i="3"/>
  <c r="Q75" i="3"/>
  <c r="X75" i="3"/>
  <c r="AB75" i="3"/>
  <c r="T75" i="3"/>
  <c r="L75" i="3"/>
  <c r="S75" i="3"/>
  <c r="Y75" i="3"/>
  <c r="AF75" i="3"/>
  <c r="AI75" i="3"/>
  <c r="J75" i="3"/>
  <c r="H75" i="3"/>
  <c r="Z75" i="3"/>
  <c r="I75" i="3"/>
  <c r="C32" i="11"/>
  <c r="C30" i="11"/>
  <c r="C28" i="11"/>
  <c r="C26" i="11"/>
  <c r="C24" i="11"/>
  <c r="C22" i="11"/>
  <c r="C20" i="11"/>
  <c r="C18" i="11"/>
  <c r="F48" i="10" l="1"/>
  <c r="F49" i="10"/>
  <c r="F47" i="10"/>
  <c r="E42" i="3" l="1"/>
  <c r="E43" i="3"/>
  <c r="F188" i="10"/>
  <c r="F187" i="10"/>
  <c r="F186" i="10"/>
  <c r="F185" i="10"/>
  <c r="F184" i="10"/>
  <c r="F183" i="10"/>
  <c r="F182" i="10"/>
  <c r="F181" i="10"/>
  <c r="F180" i="10"/>
  <c r="C170" i="10"/>
  <c r="F169" i="10"/>
  <c r="F33" i="11" s="1"/>
  <c r="C169" i="10"/>
  <c r="C161" i="10"/>
  <c r="F160" i="10"/>
  <c r="F31" i="11" s="1"/>
  <c r="C160" i="10"/>
  <c r="C152" i="10"/>
  <c r="F151" i="10"/>
  <c r="F29" i="11" s="1"/>
  <c r="C151" i="10"/>
  <c r="C143" i="10"/>
  <c r="F142" i="10"/>
  <c r="F27" i="11" s="1"/>
  <c r="C142" i="10"/>
  <c r="C134" i="10"/>
  <c r="F133" i="10"/>
  <c r="F25" i="11" s="1"/>
  <c r="C133" i="10"/>
  <c r="C125" i="10"/>
  <c r="F124" i="10"/>
  <c r="F23" i="11" s="1"/>
  <c r="C116" i="10"/>
  <c r="C108" i="10"/>
  <c r="C100" i="10"/>
  <c r="F99" i="10"/>
  <c r="F21" i="11" s="1"/>
  <c r="C99" i="10"/>
  <c r="C91" i="10"/>
  <c r="C83" i="10"/>
  <c r="F82" i="10"/>
  <c r="F19" i="11" s="1"/>
  <c r="C82" i="10"/>
  <c r="F76" i="10"/>
  <c r="F73" i="10"/>
  <c r="F72" i="10" s="1"/>
  <c r="F71" i="10" s="1"/>
  <c r="F70" i="10"/>
  <c r="F69" i="10"/>
  <c r="F68" i="10"/>
  <c r="F67" i="10"/>
  <c r="F66" i="10"/>
  <c r="F65" i="10"/>
  <c r="F62" i="10"/>
  <c r="F61" i="10"/>
  <c r="F60" i="10"/>
  <c r="F57" i="10"/>
  <c r="F56" i="10"/>
  <c r="F55" i="10"/>
  <c r="F54" i="10"/>
  <c r="F53" i="10"/>
  <c r="F50" i="10"/>
  <c r="F46" i="10"/>
  <c r="F45" i="10"/>
  <c r="F42" i="10"/>
  <c r="F41" i="10"/>
  <c r="F40" i="10"/>
  <c r="F38" i="10"/>
  <c r="F37" i="10"/>
  <c r="F35" i="10"/>
  <c r="F34" i="10"/>
  <c r="F33" i="10"/>
  <c r="F32" i="10"/>
  <c r="F24" i="10"/>
  <c r="F23" i="10"/>
  <c r="F22" i="10"/>
  <c r="F21" i="10"/>
  <c r="F20" i="10"/>
  <c r="F19" i="10"/>
  <c r="F52" i="10" l="1"/>
  <c r="F75" i="10"/>
  <c r="F74" i="10" s="1"/>
  <c r="F44" i="10"/>
  <c r="F35" i="11"/>
  <c r="F37" i="11" s="1"/>
  <c r="F36" i="10"/>
  <c r="F39" i="10"/>
  <c r="F64" i="10"/>
  <c r="F31" i="10"/>
  <c r="F59" i="10"/>
  <c r="F58" i="10" l="1"/>
  <c r="F63" i="10"/>
  <c r="F51" i="10"/>
  <c r="F43" i="10"/>
  <c r="F18" i="10"/>
  <c r="F30" i="10" l="1"/>
  <c r="D19" i="5" l="1"/>
  <c r="E19" i="5"/>
  <c r="D31" i="4"/>
  <c r="E31" i="4"/>
  <c r="D78" i="3"/>
  <c r="D75" i="3"/>
  <c r="D71" i="3"/>
  <c r="D72" i="3"/>
  <c r="D70" i="3"/>
  <c r="D69" i="3"/>
  <c r="D68" i="3"/>
  <c r="D67" i="3"/>
  <c r="D63" i="3"/>
  <c r="D62" i="3"/>
  <c r="D61" i="3"/>
  <c r="D58" i="3"/>
  <c r="D57" i="3"/>
  <c r="D56" i="3"/>
  <c r="D55" i="3"/>
  <c r="D54" i="3"/>
  <c r="D51" i="3"/>
  <c r="D47" i="3"/>
  <c r="D46" i="3"/>
  <c r="D43" i="3"/>
  <c r="D42" i="3"/>
  <c r="D41" i="3"/>
  <c r="D39" i="3"/>
  <c r="D38" i="3"/>
  <c r="D36" i="3"/>
  <c r="D35" i="3"/>
  <c r="D34" i="3"/>
  <c r="D33" i="3"/>
  <c r="D30" i="3"/>
  <c r="D29" i="3"/>
  <c r="D27" i="3"/>
  <c r="D25" i="3"/>
  <c r="D24" i="3"/>
  <c r="D23" i="3"/>
  <c r="D22" i="3"/>
  <c r="D20" i="3"/>
  <c r="E20" i="3"/>
  <c r="AC51" i="3" l="1"/>
  <c r="U51" i="3"/>
  <c r="M51" i="3"/>
  <c r="AH46" i="3"/>
  <c r="Z46" i="3"/>
  <c r="R46" i="3"/>
  <c r="J46" i="3"/>
  <c r="AB46" i="3"/>
  <c r="V51" i="3"/>
  <c r="AB51" i="3"/>
  <c r="T51" i="3"/>
  <c r="L51" i="3"/>
  <c r="AG46" i="3"/>
  <c r="Y46" i="3"/>
  <c r="Q46" i="3"/>
  <c r="I46" i="3"/>
  <c r="T46" i="3"/>
  <c r="N51" i="3"/>
  <c r="K46" i="3"/>
  <c r="AI51" i="3"/>
  <c r="AA51" i="3"/>
  <c r="S51" i="3"/>
  <c r="K51" i="3"/>
  <c r="AF46" i="3"/>
  <c r="X46" i="3"/>
  <c r="P46" i="3"/>
  <c r="H46" i="3"/>
  <c r="O51" i="3"/>
  <c r="L46" i="3"/>
  <c r="S46" i="3"/>
  <c r="AH51" i="3"/>
  <c r="Z51" i="3"/>
  <c r="R51" i="3"/>
  <c r="J51" i="3"/>
  <c r="AE46" i="3"/>
  <c r="W46" i="3"/>
  <c r="O46" i="3"/>
  <c r="G46" i="3"/>
  <c r="G51" i="3"/>
  <c r="AI46" i="3"/>
  <c r="AG51" i="3"/>
  <c r="Y51" i="3"/>
  <c r="Q51" i="3"/>
  <c r="I51" i="3"/>
  <c r="AD46" i="3"/>
  <c r="V46" i="3"/>
  <c r="N46" i="3"/>
  <c r="W51" i="3"/>
  <c r="AD51" i="3"/>
  <c r="AF51" i="3"/>
  <c r="X51" i="3"/>
  <c r="P51" i="3"/>
  <c r="H51" i="3"/>
  <c r="AC46" i="3"/>
  <c r="U46" i="3"/>
  <c r="M46" i="3"/>
  <c r="AE51" i="3"/>
  <c r="AA46" i="3"/>
  <c r="AH47" i="3"/>
  <c r="Z47" i="3"/>
  <c r="R47" i="3"/>
  <c r="J47" i="3"/>
  <c r="AG47" i="3"/>
  <c r="Y47" i="3"/>
  <c r="Q47" i="3"/>
  <c r="I47" i="3"/>
  <c r="K47" i="3"/>
  <c r="AF47" i="3"/>
  <c r="X47" i="3"/>
  <c r="P47" i="3"/>
  <c r="H47" i="3"/>
  <c r="AE47" i="3"/>
  <c r="W47" i="3"/>
  <c r="O47" i="3"/>
  <c r="G47" i="3"/>
  <c r="AA47" i="3"/>
  <c r="AD47" i="3"/>
  <c r="V47" i="3"/>
  <c r="N47" i="3"/>
  <c r="S47" i="3"/>
  <c r="AC47" i="3"/>
  <c r="U47" i="3"/>
  <c r="M47" i="3"/>
  <c r="AB47" i="3"/>
  <c r="T47" i="3"/>
  <c r="L47" i="3"/>
  <c r="AI47" i="3"/>
  <c r="AB20" i="3"/>
  <c r="T20" i="3"/>
  <c r="L20" i="3"/>
  <c r="AI20" i="3"/>
  <c r="AA20" i="3"/>
  <c r="S20" i="3"/>
  <c r="K20" i="3"/>
  <c r="G20" i="3"/>
  <c r="U20" i="3"/>
  <c r="AH20" i="3"/>
  <c r="Z20" i="3"/>
  <c r="R20" i="3"/>
  <c r="J20" i="3"/>
  <c r="Y20" i="3"/>
  <c r="I20" i="3"/>
  <c r="AF20" i="3"/>
  <c r="X20" i="3"/>
  <c r="H20" i="3"/>
  <c r="V20" i="3"/>
  <c r="AC20" i="3"/>
  <c r="AG20" i="3"/>
  <c r="Q20" i="3"/>
  <c r="P20" i="3"/>
  <c r="N20" i="3"/>
  <c r="AE20" i="3"/>
  <c r="W20" i="3"/>
  <c r="O20" i="3"/>
  <c r="AD20" i="3"/>
  <c r="M20" i="3"/>
  <c r="AD43" i="3"/>
  <c r="X43" i="3"/>
  <c r="R43" i="3"/>
  <c r="L43" i="3"/>
  <c r="AH42" i="3"/>
  <c r="AB42" i="3"/>
  <c r="V42" i="3"/>
  <c r="P42" i="3"/>
  <c r="J42" i="3"/>
  <c r="V43" i="3"/>
  <c r="J43" i="3"/>
  <c r="AI43" i="3"/>
  <c r="AC43" i="3"/>
  <c r="W43" i="3"/>
  <c r="Q43" i="3"/>
  <c r="K43" i="3"/>
  <c r="AG42" i="3"/>
  <c r="AA42" i="3"/>
  <c r="U42" i="3"/>
  <c r="O42" i="3"/>
  <c r="I42" i="3"/>
  <c r="AH43" i="3"/>
  <c r="AB43" i="3"/>
  <c r="P43" i="3"/>
  <c r="AF42" i="3"/>
  <c r="Z42" i="3"/>
  <c r="T42" i="3"/>
  <c r="H42" i="3"/>
  <c r="H43" i="3"/>
  <c r="AE43" i="3"/>
  <c r="Y43" i="3"/>
  <c r="S43" i="3"/>
  <c r="N42" i="3"/>
  <c r="M43" i="3"/>
  <c r="AI42" i="3"/>
  <c r="AC42" i="3"/>
  <c r="W42" i="3"/>
  <c r="Q42" i="3"/>
  <c r="K42" i="3"/>
  <c r="AG43" i="3"/>
  <c r="AA43" i="3"/>
  <c r="U43" i="3"/>
  <c r="O43" i="3"/>
  <c r="I43" i="3"/>
  <c r="AE42" i="3"/>
  <c r="Y42" i="3"/>
  <c r="S42" i="3"/>
  <c r="M42" i="3"/>
  <c r="AF43" i="3"/>
  <c r="Z43" i="3"/>
  <c r="T43" i="3"/>
  <c r="N43" i="3"/>
  <c r="AD42" i="3"/>
  <c r="X42" i="3"/>
  <c r="R42" i="3"/>
  <c r="L42" i="3"/>
  <c r="AF50" i="3"/>
  <c r="AF49" i="10" s="1"/>
  <c r="Z50" i="3"/>
  <c r="Z49" i="10" s="1"/>
  <c r="T50" i="3"/>
  <c r="T49" i="10" s="1"/>
  <c r="N50" i="3"/>
  <c r="N49" i="10" s="1"/>
  <c r="H50" i="3"/>
  <c r="H49" i="10" s="1"/>
  <c r="J50" i="3"/>
  <c r="J49" i="10" s="1"/>
  <c r="AE50" i="3"/>
  <c r="Y50" i="3"/>
  <c r="Y49" i="10" s="1"/>
  <c r="S50" i="3"/>
  <c r="S49" i="10" s="1"/>
  <c r="M50" i="3"/>
  <c r="M49" i="10" s="1"/>
  <c r="V50" i="3"/>
  <c r="V49" i="10" s="1"/>
  <c r="AD50" i="3"/>
  <c r="AD49" i="10" s="1"/>
  <c r="X50" i="3"/>
  <c r="X49" i="10" s="1"/>
  <c r="R50" i="3"/>
  <c r="R49" i="10" s="1"/>
  <c r="L50" i="3"/>
  <c r="L49" i="10" s="1"/>
  <c r="AH50" i="3"/>
  <c r="AH49" i="10" s="1"/>
  <c r="AI50" i="3"/>
  <c r="AI49" i="10" s="1"/>
  <c r="AC50" i="3"/>
  <c r="AC49" i="10" s="1"/>
  <c r="W50" i="3"/>
  <c r="W49" i="10" s="1"/>
  <c r="Q50" i="3"/>
  <c r="Q49" i="10" s="1"/>
  <c r="K50" i="3"/>
  <c r="K49" i="10" s="1"/>
  <c r="P50" i="3"/>
  <c r="P49" i="10" s="1"/>
  <c r="AG50" i="3"/>
  <c r="AG49" i="10" s="1"/>
  <c r="AA50" i="3"/>
  <c r="AA49" i="10" s="1"/>
  <c r="U50" i="3"/>
  <c r="U49" i="10" s="1"/>
  <c r="O50" i="3"/>
  <c r="O49" i="10" s="1"/>
  <c r="I50" i="3"/>
  <c r="I49" i="10" s="1"/>
  <c r="AB50" i="3"/>
  <c r="AB49" i="10" s="1"/>
  <c r="G43" i="3"/>
  <c r="G42" i="3"/>
  <c r="AE49" i="10"/>
  <c r="G50" i="3"/>
  <c r="D22" i="5"/>
  <c r="D26" i="5" s="1"/>
  <c r="E71" i="3"/>
  <c r="E72" i="3"/>
  <c r="E70" i="3"/>
  <c r="E69" i="3"/>
  <c r="E68" i="3"/>
  <c r="E67" i="3"/>
  <c r="E63" i="3"/>
  <c r="E62" i="3"/>
  <c r="E61" i="3"/>
  <c r="E58" i="3"/>
  <c r="E57" i="3"/>
  <c r="E56" i="3"/>
  <c r="E55" i="3"/>
  <c r="E54" i="3"/>
  <c r="E51" i="3"/>
  <c r="E47" i="3"/>
  <c r="E46" i="3"/>
  <c r="E41" i="3"/>
  <c r="L41" i="3" s="1"/>
  <c r="E39" i="3"/>
  <c r="E38" i="3"/>
  <c r="E36" i="3"/>
  <c r="E35" i="3"/>
  <c r="E34" i="3"/>
  <c r="E33" i="3"/>
  <c r="E30" i="3"/>
  <c r="E29" i="3"/>
  <c r="E27" i="3"/>
  <c r="E25" i="3"/>
  <c r="E24" i="3"/>
  <c r="E23" i="3"/>
  <c r="E22" i="3"/>
  <c r="E21" i="3"/>
  <c r="AI71" i="3" l="1"/>
  <c r="AA71" i="3"/>
  <c r="S71" i="3"/>
  <c r="S69" i="10" s="1"/>
  <c r="K71" i="3"/>
  <c r="G71" i="3"/>
  <c r="AE71" i="3"/>
  <c r="AE69" i="10" s="1"/>
  <c r="U71" i="3"/>
  <c r="U69" i="10" s="1"/>
  <c r="L71" i="3"/>
  <c r="AH71" i="3"/>
  <c r="Z71" i="3"/>
  <c r="R71" i="3"/>
  <c r="J71" i="3"/>
  <c r="AD71" i="3"/>
  <c r="AC71" i="3"/>
  <c r="AC69" i="10" s="1"/>
  <c r="AG71" i="3"/>
  <c r="Y71" i="3"/>
  <c r="Q71" i="3"/>
  <c r="I71" i="3"/>
  <c r="I69" i="10" s="1"/>
  <c r="O71" i="3"/>
  <c r="V71" i="3"/>
  <c r="T71" i="3"/>
  <c r="T69" i="10" s="1"/>
  <c r="AF71" i="3"/>
  <c r="AF69" i="10" s="1"/>
  <c r="X71" i="3"/>
  <c r="X69" i="10" s="1"/>
  <c r="P71" i="3"/>
  <c r="H71" i="3"/>
  <c r="N71" i="3"/>
  <c r="N69" i="10" s="1"/>
  <c r="W71" i="3"/>
  <c r="M71" i="3"/>
  <c r="AB71" i="3"/>
  <c r="AB69" i="10" s="1"/>
  <c r="AF41" i="3"/>
  <c r="AF40" i="10" s="1"/>
  <c r="T45" i="10"/>
  <c r="J41" i="3"/>
  <c r="P41" i="3"/>
  <c r="P40" i="10" s="1"/>
  <c r="AC41" i="3"/>
  <c r="AC40" i="10" s="1"/>
  <c r="M45" i="10"/>
  <c r="AC45" i="10"/>
  <c r="AE45" i="10"/>
  <c r="I45" i="10"/>
  <c r="AD29" i="3"/>
  <c r="AC29" i="3"/>
  <c r="R29" i="3"/>
  <c r="AI29" i="3"/>
  <c r="AI41" i="3"/>
  <c r="AI40" i="10" s="1"/>
  <c r="H45" i="10"/>
  <c r="O45" i="10"/>
  <c r="Z41" i="3"/>
  <c r="AD63" i="3"/>
  <c r="AD62" i="10" s="1"/>
  <c r="V63" i="3"/>
  <c r="V62" i="10" s="1"/>
  <c r="N63" i="3"/>
  <c r="AC63" i="3"/>
  <c r="AC62" i="10" s="1"/>
  <c r="U63" i="3"/>
  <c r="U62" i="10" s="1"/>
  <c r="M63" i="3"/>
  <c r="M62" i="10" s="1"/>
  <c r="AB63" i="3"/>
  <c r="AB62" i="10" s="1"/>
  <c r="T63" i="3"/>
  <c r="L63" i="3"/>
  <c r="AI63" i="3"/>
  <c r="AA63" i="3"/>
  <c r="AA62" i="10" s="1"/>
  <c r="S63" i="3"/>
  <c r="S62" i="10" s="1"/>
  <c r="K63" i="3"/>
  <c r="K62" i="10" s="1"/>
  <c r="AH63" i="3"/>
  <c r="Z63" i="3"/>
  <c r="Z62" i="10" s="1"/>
  <c r="R63" i="3"/>
  <c r="J63" i="3"/>
  <c r="AG63" i="3"/>
  <c r="Y63" i="3"/>
  <c r="Y62" i="10" s="1"/>
  <c r="Q63" i="3"/>
  <c r="Q62" i="10" s="1"/>
  <c r="I63" i="3"/>
  <c r="I62" i="10" s="1"/>
  <c r="AF63" i="3"/>
  <c r="X63" i="3"/>
  <c r="X62" i="10" s="1"/>
  <c r="P63" i="3"/>
  <c r="H63" i="3"/>
  <c r="G63" i="3"/>
  <c r="G62" i="10" s="1"/>
  <c r="AE63" i="3"/>
  <c r="AE62" i="10" s="1"/>
  <c r="W63" i="3"/>
  <c r="W62" i="10" s="1"/>
  <c r="O63" i="3"/>
  <c r="O62" i="10" s="1"/>
  <c r="AH56" i="3"/>
  <c r="Z56" i="3"/>
  <c r="Z55" i="10" s="1"/>
  <c r="R56" i="3"/>
  <c r="J56" i="3"/>
  <c r="J55" i="10" s="1"/>
  <c r="AG56" i="3"/>
  <c r="Y56" i="3"/>
  <c r="Y55" i="10" s="1"/>
  <c r="Q56" i="3"/>
  <c r="Q55" i="10" s="1"/>
  <c r="I56" i="3"/>
  <c r="I55" i="10" s="1"/>
  <c r="AF56" i="3"/>
  <c r="X56" i="3"/>
  <c r="X55" i="10" s="1"/>
  <c r="P56" i="3"/>
  <c r="H56" i="3"/>
  <c r="H55" i="10" s="1"/>
  <c r="AE56" i="3"/>
  <c r="W56" i="3"/>
  <c r="O56" i="3"/>
  <c r="O55" i="10" s="1"/>
  <c r="AD56" i="3"/>
  <c r="AD55" i="10" s="1"/>
  <c r="V56" i="3"/>
  <c r="V55" i="10" s="1"/>
  <c r="N56" i="3"/>
  <c r="N55" i="10" s="1"/>
  <c r="AC56" i="3"/>
  <c r="U56" i="3"/>
  <c r="U55" i="10" s="1"/>
  <c r="M56" i="3"/>
  <c r="AB56" i="3"/>
  <c r="AB55" i="10" s="1"/>
  <c r="T56" i="3"/>
  <c r="T55" i="10" s="1"/>
  <c r="L56" i="3"/>
  <c r="L55" i="10" s="1"/>
  <c r="K56" i="3"/>
  <c r="K55" i="10" s="1"/>
  <c r="S56" i="3"/>
  <c r="S55" i="10" s="1"/>
  <c r="AI56" i="3"/>
  <c r="G56" i="3"/>
  <c r="G55" i="10" s="1"/>
  <c r="AA56" i="3"/>
  <c r="AE69" i="3"/>
  <c r="W69" i="3"/>
  <c r="W67" i="10" s="1"/>
  <c r="O69" i="3"/>
  <c r="O67" i="10" s="1"/>
  <c r="AD69" i="3"/>
  <c r="AD67" i="10" s="1"/>
  <c r="V69" i="3"/>
  <c r="V67" i="10" s="1"/>
  <c r="N69" i="3"/>
  <c r="AC69" i="3"/>
  <c r="AC67" i="10" s="1"/>
  <c r="U69" i="3"/>
  <c r="M69" i="3"/>
  <c r="AB69" i="3"/>
  <c r="AB67" i="10" s="1"/>
  <c r="T69" i="3"/>
  <c r="T67" i="10" s="1"/>
  <c r="L69" i="3"/>
  <c r="L67" i="10" s="1"/>
  <c r="AI69" i="3"/>
  <c r="AI67" i="10" s="1"/>
  <c r="AA69" i="3"/>
  <c r="S69" i="3"/>
  <c r="S67" i="10" s="1"/>
  <c r="K69" i="3"/>
  <c r="K67" i="10" s="1"/>
  <c r="AH69" i="3"/>
  <c r="AH67" i="10" s="1"/>
  <c r="Z69" i="3"/>
  <c r="Z67" i="10" s="1"/>
  <c r="R69" i="3"/>
  <c r="R67" i="10" s="1"/>
  <c r="J69" i="3"/>
  <c r="J67" i="10" s="1"/>
  <c r="AG69" i="3"/>
  <c r="AG67" i="10" s="1"/>
  <c r="Y69" i="3"/>
  <c r="Q69" i="3"/>
  <c r="Q67" i="10" s="1"/>
  <c r="I69" i="3"/>
  <c r="I67" i="10" s="1"/>
  <c r="AF69" i="3"/>
  <c r="P69" i="3"/>
  <c r="P67" i="10" s="1"/>
  <c r="X69" i="3"/>
  <c r="X67" i="10" s="1"/>
  <c r="H69" i="3"/>
  <c r="H67" i="10" s="1"/>
  <c r="AD50" i="10"/>
  <c r="AC50" i="10"/>
  <c r="AG45" i="10"/>
  <c r="V45" i="10"/>
  <c r="Z45" i="10"/>
  <c r="AE41" i="3"/>
  <c r="U41" i="3"/>
  <c r="U40" i="10" s="1"/>
  <c r="AH41" i="3"/>
  <c r="AH40" i="10" s="1"/>
  <c r="R41" i="3"/>
  <c r="R40" i="10" s="1"/>
  <c r="N29" i="3"/>
  <c r="AF29" i="3"/>
  <c r="G21" i="3"/>
  <c r="AF21" i="3"/>
  <c r="X21" i="3"/>
  <c r="P21" i="3"/>
  <c r="H21" i="3"/>
  <c r="H20" i="10" s="1"/>
  <c r="AE21" i="3"/>
  <c r="AE20" i="10" s="1"/>
  <c r="W21" i="3"/>
  <c r="W20" i="10" s="1"/>
  <c r="O21" i="3"/>
  <c r="O20" i="10" s="1"/>
  <c r="AD21" i="3"/>
  <c r="V21" i="3"/>
  <c r="N21" i="3"/>
  <c r="AB21" i="3"/>
  <c r="T21" i="3"/>
  <c r="T20" i="10" s="1"/>
  <c r="AH21" i="3"/>
  <c r="J21" i="3"/>
  <c r="J20" i="10" s="1"/>
  <c r="Y21" i="3"/>
  <c r="Y20" i="10" s="1"/>
  <c r="AC21" i="3"/>
  <c r="U21" i="3"/>
  <c r="M21" i="3"/>
  <c r="L21" i="3"/>
  <c r="L20" i="10" s="1"/>
  <c r="Z21" i="3"/>
  <c r="Z20" i="10" s="1"/>
  <c r="Q21" i="3"/>
  <c r="Q20" i="10" s="1"/>
  <c r="AI21" i="3"/>
  <c r="AA21" i="3"/>
  <c r="AA20" i="10" s="1"/>
  <c r="S21" i="3"/>
  <c r="K21" i="3"/>
  <c r="R21" i="3"/>
  <c r="R20" i="10" s="1"/>
  <c r="I21" i="3"/>
  <c r="I20" i="10" s="1"/>
  <c r="AG21" i="3"/>
  <c r="AI70" i="3"/>
  <c r="AA70" i="3"/>
  <c r="AA68" i="10" s="1"/>
  <c r="S70" i="3"/>
  <c r="S68" i="10" s="1"/>
  <c r="K70" i="3"/>
  <c r="K68" i="10" s="1"/>
  <c r="AH70" i="3"/>
  <c r="Z70" i="3"/>
  <c r="Z68" i="10" s="1"/>
  <c r="R70" i="3"/>
  <c r="J70" i="3"/>
  <c r="J68" i="10" s="1"/>
  <c r="AG70" i="3"/>
  <c r="Y70" i="3"/>
  <c r="Y68" i="10" s="1"/>
  <c r="Q70" i="3"/>
  <c r="Q68" i="10" s="1"/>
  <c r="I70" i="3"/>
  <c r="I68" i="10" s="1"/>
  <c r="AF70" i="3"/>
  <c r="X70" i="3"/>
  <c r="X68" i="10" s="1"/>
  <c r="P70" i="3"/>
  <c r="H70" i="3"/>
  <c r="H68" i="10" s="1"/>
  <c r="AE70" i="3"/>
  <c r="AE68" i="10" s="1"/>
  <c r="W70" i="3"/>
  <c r="W68" i="10" s="1"/>
  <c r="O70" i="3"/>
  <c r="O68" i="10" s="1"/>
  <c r="AD70" i="3"/>
  <c r="AD68" i="10" s="1"/>
  <c r="V70" i="3"/>
  <c r="N70" i="3"/>
  <c r="N68" i="10" s="1"/>
  <c r="AC70" i="3"/>
  <c r="U70" i="3"/>
  <c r="U68" i="10" s="1"/>
  <c r="M70" i="3"/>
  <c r="M68" i="10" s="1"/>
  <c r="T70" i="3"/>
  <c r="T68" i="10" s="1"/>
  <c r="L70" i="3"/>
  <c r="L68" i="10" s="1"/>
  <c r="G70" i="3"/>
  <c r="G68" i="10" s="1"/>
  <c r="AB70" i="3"/>
  <c r="I46" i="10"/>
  <c r="AI46" i="10"/>
  <c r="R46" i="10"/>
  <c r="AH46" i="10"/>
  <c r="AF46" i="10"/>
  <c r="AI50" i="10"/>
  <c r="R50" i="10"/>
  <c r="AD45" i="10"/>
  <c r="H41" i="3"/>
  <c r="H40" i="10" s="1"/>
  <c r="AA41" i="3"/>
  <c r="AA40" i="10" s="1"/>
  <c r="K41" i="3"/>
  <c r="K40" i="10" s="1"/>
  <c r="X41" i="3"/>
  <c r="P29" i="3"/>
  <c r="I29" i="3"/>
  <c r="K29" i="3"/>
  <c r="AG24" i="3"/>
  <c r="Y24" i="3"/>
  <c r="Y23" i="10" s="1"/>
  <c r="Q24" i="3"/>
  <c r="Q23" i="10" s="1"/>
  <c r="I24" i="3"/>
  <c r="I23" i="10" s="1"/>
  <c r="AF24" i="3"/>
  <c r="X24" i="3"/>
  <c r="P24" i="3"/>
  <c r="P23" i="10" s="1"/>
  <c r="H24" i="3"/>
  <c r="H23" i="10" s="1"/>
  <c r="AE24" i="3"/>
  <c r="AE23" i="10" s="1"/>
  <c r="W24" i="3"/>
  <c r="W23" i="10" s="1"/>
  <c r="O24" i="3"/>
  <c r="O23" i="10" s="1"/>
  <c r="AD24" i="3"/>
  <c r="AD23" i="10" s="1"/>
  <c r="V24" i="3"/>
  <c r="N24" i="3"/>
  <c r="AC24" i="3"/>
  <c r="U24" i="3"/>
  <c r="U23" i="10" s="1"/>
  <c r="M24" i="3"/>
  <c r="M23" i="10" s="1"/>
  <c r="AB24" i="3"/>
  <c r="AB23" i="10" s="1"/>
  <c r="T24" i="3"/>
  <c r="T23" i="10" s="1"/>
  <c r="L24" i="3"/>
  <c r="L23" i="10" s="1"/>
  <c r="AI24" i="3"/>
  <c r="AA24" i="3"/>
  <c r="S24" i="3"/>
  <c r="S23" i="10" s="1"/>
  <c r="K24" i="3"/>
  <c r="K23" i="10" s="1"/>
  <c r="AH24" i="3"/>
  <c r="R24" i="3"/>
  <c r="R23" i="10" s="1"/>
  <c r="Z24" i="3"/>
  <c r="Z23" i="10" s="1"/>
  <c r="J24" i="3"/>
  <c r="J23" i="10" s="1"/>
  <c r="G24" i="3"/>
  <c r="Z37" i="10"/>
  <c r="R37" i="10"/>
  <c r="J37" i="10"/>
  <c r="Y37" i="10"/>
  <c r="Q37" i="10"/>
  <c r="P37" i="10"/>
  <c r="H37" i="10"/>
  <c r="AE37" i="10"/>
  <c r="W37" i="10"/>
  <c r="O37" i="10"/>
  <c r="N37" i="10"/>
  <c r="AC37" i="10"/>
  <c r="U37" i="10"/>
  <c r="M37" i="10"/>
  <c r="AB37" i="10"/>
  <c r="T37" i="10"/>
  <c r="AA37" i="10"/>
  <c r="S37" i="10"/>
  <c r="K37" i="10"/>
  <c r="AD38" i="10"/>
  <c r="V38" i="10"/>
  <c r="U38" i="10"/>
  <c r="AB38" i="10"/>
  <c r="T38" i="10"/>
  <c r="L38" i="10"/>
  <c r="K38" i="10"/>
  <c r="Z38" i="10"/>
  <c r="R38" i="10"/>
  <c r="J38" i="10"/>
  <c r="I38" i="10"/>
  <c r="X38" i="10"/>
  <c r="P38" i="10"/>
  <c r="H38" i="10"/>
  <c r="AE38" i="10"/>
  <c r="O38" i="10"/>
  <c r="AB22" i="3"/>
  <c r="T22" i="3"/>
  <c r="L22" i="3"/>
  <c r="G22" i="3"/>
  <c r="AI22" i="3"/>
  <c r="AA22" i="3"/>
  <c r="S22" i="3"/>
  <c r="K22" i="3"/>
  <c r="AH22" i="3"/>
  <c r="Z22" i="3"/>
  <c r="R22" i="3"/>
  <c r="J22" i="3"/>
  <c r="AF22" i="3"/>
  <c r="P22" i="3"/>
  <c r="V22" i="3"/>
  <c r="AC22" i="3"/>
  <c r="AG22" i="3"/>
  <c r="Y22" i="3"/>
  <c r="Q22" i="3"/>
  <c r="I22" i="3"/>
  <c r="X22" i="3"/>
  <c r="H22" i="3"/>
  <c r="U22" i="3"/>
  <c r="AE22" i="3"/>
  <c r="W22" i="3"/>
  <c r="O22" i="3"/>
  <c r="AD22" i="3"/>
  <c r="N22" i="3"/>
  <c r="M22" i="3"/>
  <c r="AH58" i="3"/>
  <c r="Z58" i="3"/>
  <c r="R58" i="3"/>
  <c r="J58" i="3"/>
  <c r="J57" i="10" s="1"/>
  <c r="AG58" i="3"/>
  <c r="Y58" i="3"/>
  <c r="Y57" i="10" s="1"/>
  <c r="Q58" i="3"/>
  <c r="Q57" i="10" s="1"/>
  <c r="I58" i="3"/>
  <c r="I57" i="10" s="1"/>
  <c r="AF58" i="3"/>
  <c r="X58" i="3"/>
  <c r="P58" i="3"/>
  <c r="P57" i="10" s="1"/>
  <c r="H58" i="3"/>
  <c r="H57" i="10" s="1"/>
  <c r="AE58" i="3"/>
  <c r="AE57" i="10" s="1"/>
  <c r="W58" i="3"/>
  <c r="W57" i="10" s="1"/>
  <c r="O58" i="3"/>
  <c r="O57" i="10" s="1"/>
  <c r="AD58" i="3"/>
  <c r="AD57" i="10" s="1"/>
  <c r="V58" i="3"/>
  <c r="N58" i="3"/>
  <c r="N57" i="10" s="1"/>
  <c r="AC58" i="3"/>
  <c r="AC57" i="10" s="1"/>
  <c r="U58" i="3"/>
  <c r="U57" i="10" s="1"/>
  <c r="M58" i="3"/>
  <c r="M57" i="10" s="1"/>
  <c r="AB58" i="3"/>
  <c r="AB57" i="10" s="1"/>
  <c r="T58" i="3"/>
  <c r="T57" i="10" s="1"/>
  <c r="L58" i="3"/>
  <c r="L57" i="10" s="1"/>
  <c r="S58" i="3"/>
  <c r="K58" i="3"/>
  <c r="K57" i="10" s="1"/>
  <c r="G58" i="3"/>
  <c r="AI58" i="3"/>
  <c r="AA58" i="3"/>
  <c r="AA57" i="10" s="1"/>
  <c r="AI72" i="3"/>
  <c r="AI70" i="10" s="1"/>
  <c r="AA72" i="3"/>
  <c r="AA70" i="10" s="1"/>
  <c r="S72" i="3"/>
  <c r="S70" i="10" s="1"/>
  <c r="K72" i="3"/>
  <c r="AH72" i="3"/>
  <c r="AH70" i="10" s="1"/>
  <c r="Z72" i="3"/>
  <c r="Z70" i="10" s="1"/>
  <c r="R72" i="3"/>
  <c r="J72" i="3"/>
  <c r="J70" i="10" s="1"/>
  <c r="AG72" i="3"/>
  <c r="AG70" i="10" s="1"/>
  <c r="Y72" i="3"/>
  <c r="Y70" i="10" s="1"/>
  <c r="Q72" i="3"/>
  <c r="Q70" i="10" s="1"/>
  <c r="I72" i="3"/>
  <c r="AF72" i="3"/>
  <c r="AF70" i="10" s="1"/>
  <c r="X72" i="3"/>
  <c r="X70" i="10" s="1"/>
  <c r="P72" i="3"/>
  <c r="P70" i="10" s="1"/>
  <c r="H72" i="3"/>
  <c r="H70" i="10" s="1"/>
  <c r="AE72" i="3"/>
  <c r="AE70" i="10" s="1"/>
  <c r="W72" i="3"/>
  <c r="W70" i="10" s="1"/>
  <c r="O72" i="3"/>
  <c r="O70" i="10" s="1"/>
  <c r="AD72" i="3"/>
  <c r="V72" i="3"/>
  <c r="V70" i="10" s="1"/>
  <c r="N72" i="3"/>
  <c r="N70" i="10" s="1"/>
  <c r="AC72" i="3"/>
  <c r="AC70" i="10" s="1"/>
  <c r="U72" i="3"/>
  <c r="U70" i="10" s="1"/>
  <c r="M72" i="3"/>
  <c r="M70" i="10" s="1"/>
  <c r="AB72" i="3"/>
  <c r="AB70" i="10" s="1"/>
  <c r="T72" i="3"/>
  <c r="T70" i="10" s="1"/>
  <c r="L72" i="3"/>
  <c r="X46" i="10"/>
  <c r="S45" i="10"/>
  <c r="N45" i="10"/>
  <c r="S50" i="10"/>
  <c r="AH45" i="10"/>
  <c r="K45" i="10"/>
  <c r="N41" i="3"/>
  <c r="N40" i="10" s="1"/>
  <c r="AG41" i="3"/>
  <c r="AG40" i="10" s="1"/>
  <c r="Q41" i="3"/>
  <c r="Q40" i="10" s="1"/>
  <c r="AD41" i="3"/>
  <c r="AD40" i="10" s="1"/>
  <c r="Q29" i="3"/>
  <c r="Y29" i="3"/>
  <c r="S29" i="3"/>
  <c r="AH33" i="3"/>
  <c r="Z33" i="3"/>
  <c r="Z32" i="10" s="1"/>
  <c r="R33" i="3"/>
  <c r="R32" i="10" s="1"/>
  <c r="J33" i="3"/>
  <c r="J32" i="10" s="1"/>
  <c r="AG33" i="3"/>
  <c r="Y33" i="3"/>
  <c r="Y32" i="10" s="1"/>
  <c r="Q33" i="3"/>
  <c r="Q32" i="10" s="1"/>
  <c r="I33" i="3"/>
  <c r="AF33" i="3"/>
  <c r="X33" i="3"/>
  <c r="X32" i="10" s="1"/>
  <c r="P33" i="3"/>
  <c r="P32" i="10" s="1"/>
  <c r="H33" i="3"/>
  <c r="H32" i="10" s="1"/>
  <c r="AE33" i="3"/>
  <c r="AE32" i="10" s="1"/>
  <c r="W33" i="3"/>
  <c r="W32" i="10" s="1"/>
  <c r="O33" i="3"/>
  <c r="O32" i="10" s="1"/>
  <c r="AD33" i="3"/>
  <c r="V33" i="3"/>
  <c r="N33" i="3"/>
  <c r="N32" i="10" s="1"/>
  <c r="AC33" i="3"/>
  <c r="AC32" i="10" s="1"/>
  <c r="U33" i="3"/>
  <c r="U32" i="10" s="1"/>
  <c r="M33" i="3"/>
  <c r="M32" i="10" s="1"/>
  <c r="AB33" i="3"/>
  <c r="AB32" i="10" s="1"/>
  <c r="T33" i="3"/>
  <c r="T32" i="10" s="1"/>
  <c r="L33" i="3"/>
  <c r="AI33" i="3"/>
  <c r="AA33" i="3"/>
  <c r="AA32" i="10" s="1"/>
  <c r="K33" i="3"/>
  <c r="K32" i="10" s="1"/>
  <c r="S33" i="3"/>
  <c r="S32" i="10" s="1"/>
  <c r="G33" i="3"/>
  <c r="G32" i="10" s="1"/>
  <c r="AD57" i="3"/>
  <c r="AD56" i="10" s="1"/>
  <c r="V57" i="3"/>
  <c r="V56" i="10" s="1"/>
  <c r="N57" i="3"/>
  <c r="AC57" i="3"/>
  <c r="U57" i="3"/>
  <c r="U56" i="10" s="1"/>
  <c r="M57" i="3"/>
  <c r="M56" i="10" s="1"/>
  <c r="AB57" i="3"/>
  <c r="AB56" i="10" s="1"/>
  <c r="T57" i="3"/>
  <c r="T56" i="10" s="1"/>
  <c r="L57" i="3"/>
  <c r="L56" i="10" s="1"/>
  <c r="AI57" i="3"/>
  <c r="AI56" i="10" s="1"/>
  <c r="AA57" i="3"/>
  <c r="S57" i="3"/>
  <c r="K57" i="3"/>
  <c r="K56" i="10" s="1"/>
  <c r="AH57" i="3"/>
  <c r="AH56" i="10" s="1"/>
  <c r="Z57" i="3"/>
  <c r="Z56" i="10" s="1"/>
  <c r="R57" i="3"/>
  <c r="R56" i="10" s="1"/>
  <c r="J57" i="3"/>
  <c r="J56" i="10" s="1"/>
  <c r="AG57" i="3"/>
  <c r="AG56" i="10" s="1"/>
  <c r="Y57" i="3"/>
  <c r="Q57" i="3"/>
  <c r="I57" i="3"/>
  <c r="I56" i="10" s="1"/>
  <c r="AF57" i="3"/>
  <c r="AF56" i="10" s="1"/>
  <c r="X57" i="3"/>
  <c r="X56" i="10" s="1"/>
  <c r="P57" i="3"/>
  <c r="P56" i="10" s="1"/>
  <c r="H57" i="3"/>
  <c r="H56" i="10" s="1"/>
  <c r="AE57" i="3"/>
  <c r="AE56" i="10" s="1"/>
  <c r="O57" i="3"/>
  <c r="W57" i="3"/>
  <c r="AC23" i="3"/>
  <c r="AB23" i="3"/>
  <c r="T23" i="3"/>
  <c r="AI23" i="3"/>
  <c r="AA23" i="3"/>
  <c r="AH23" i="3"/>
  <c r="Z23" i="3"/>
  <c r="R23" i="3"/>
  <c r="AG23" i="3"/>
  <c r="Y23" i="3"/>
  <c r="Q23" i="3"/>
  <c r="AF23" i="3"/>
  <c r="X23" i="3"/>
  <c r="P23" i="3"/>
  <c r="AE23" i="3"/>
  <c r="W23" i="3"/>
  <c r="O23" i="3"/>
  <c r="U23" i="3"/>
  <c r="H23" i="3"/>
  <c r="S23" i="3"/>
  <c r="G23" i="3"/>
  <c r="N23" i="3"/>
  <c r="V23" i="3"/>
  <c r="M23" i="3"/>
  <c r="L23" i="3"/>
  <c r="AD23" i="3"/>
  <c r="K23" i="3"/>
  <c r="J23" i="3"/>
  <c r="I23" i="3"/>
  <c r="AD61" i="3"/>
  <c r="AD60" i="10" s="1"/>
  <c r="V61" i="3"/>
  <c r="V60" i="10" s="1"/>
  <c r="N61" i="3"/>
  <c r="AC61" i="3"/>
  <c r="U61" i="3"/>
  <c r="U60" i="10" s="1"/>
  <c r="M61" i="3"/>
  <c r="M60" i="10" s="1"/>
  <c r="AB61" i="3"/>
  <c r="AB60" i="10" s="1"/>
  <c r="T61" i="3"/>
  <c r="T60" i="10" s="1"/>
  <c r="L61" i="3"/>
  <c r="L60" i="10" s="1"/>
  <c r="AI61" i="3"/>
  <c r="AA61" i="3"/>
  <c r="S61" i="3"/>
  <c r="S60" i="10" s="1"/>
  <c r="K61" i="3"/>
  <c r="AH61" i="3"/>
  <c r="Z61" i="3"/>
  <c r="Z60" i="10" s="1"/>
  <c r="R61" i="3"/>
  <c r="R60" i="10" s="1"/>
  <c r="J61" i="3"/>
  <c r="J60" i="10" s="1"/>
  <c r="AG61" i="3"/>
  <c r="Y61" i="3"/>
  <c r="Q61" i="3"/>
  <c r="Q60" i="10" s="1"/>
  <c r="I61" i="3"/>
  <c r="I60" i="10" s="1"/>
  <c r="AF61" i="3"/>
  <c r="X61" i="3"/>
  <c r="X60" i="10" s="1"/>
  <c r="P61" i="3"/>
  <c r="P60" i="10" s="1"/>
  <c r="H61" i="3"/>
  <c r="H60" i="10" s="1"/>
  <c r="AE61" i="3"/>
  <c r="AE60" i="10" s="1"/>
  <c r="G61" i="3"/>
  <c r="W61" i="3"/>
  <c r="W60" i="10" s="1"/>
  <c r="O61" i="3"/>
  <c r="O60" i="10" s="1"/>
  <c r="U46" i="10"/>
  <c r="V46" i="10"/>
  <c r="AD46" i="10"/>
  <c r="M46" i="10"/>
  <c r="J46" i="10"/>
  <c r="Y50" i="10"/>
  <c r="H50" i="10"/>
  <c r="Q45" i="10"/>
  <c r="AG50" i="10"/>
  <c r="P50" i="10"/>
  <c r="T41" i="3"/>
  <c r="T40" i="10" s="1"/>
  <c r="Y41" i="3"/>
  <c r="W41" i="3"/>
  <c r="W40" i="10" s="1"/>
  <c r="M29" i="3"/>
  <c r="AG29" i="3"/>
  <c r="J29" i="3"/>
  <c r="AA29" i="3"/>
  <c r="AH62" i="3"/>
  <c r="Z62" i="3"/>
  <c r="Z61" i="10" s="1"/>
  <c r="R62" i="3"/>
  <c r="J62" i="3"/>
  <c r="J61" i="10" s="1"/>
  <c r="AG62" i="3"/>
  <c r="Y62" i="3"/>
  <c r="Y61" i="10" s="1"/>
  <c r="Q62" i="3"/>
  <c r="Q61" i="10" s="1"/>
  <c r="I62" i="3"/>
  <c r="I61" i="10" s="1"/>
  <c r="AF62" i="3"/>
  <c r="X62" i="3"/>
  <c r="X61" i="10" s="1"/>
  <c r="P62" i="3"/>
  <c r="H62" i="3"/>
  <c r="H61" i="10" s="1"/>
  <c r="AE62" i="3"/>
  <c r="AE61" i="10" s="1"/>
  <c r="W62" i="3"/>
  <c r="W61" i="10" s="1"/>
  <c r="O62" i="3"/>
  <c r="O61" i="10" s="1"/>
  <c r="AD62" i="3"/>
  <c r="AD61" i="10" s="1"/>
  <c r="V62" i="3"/>
  <c r="V61" i="10" s="1"/>
  <c r="N62" i="3"/>
  <c r="N61" i="10" s="1"/>
  <c r="AC62" i="3"/>
  <c r="U62" i="3"/>
  <c r="U61" i="10" s="1"/>
  <c r="M62" i="3"/>
  <c r="M61" i="10" s="1"/>
  <c r="AB62" i="3"/>
  <c r="AB61" i="10" s="1"/>
  <c r="T62" i="3"/>
  <c r="T61" i="10" s="1"/>
  <c r="L62" i="3"/>
  <c r="L61" i="10" s="1"/>
  <c r="AA62" i="3"/>
  <c r="AA61" i="10" s="1"/>
  <c r="S62" i="3"/>
  <c r="S61" i="10" s="1"/>
  <c r="K62" i="3"/>
  <c r="G62" i="3"/>
  <c r="G61" i="10" s="1"/>
  <c r="AI62" i="3"/>
  <c r="S46" i="10"/>
  <c r="AD34" i="3"/>
  <c r="AD33" i="10" s="1"/>
  <c r="V34" i="3"/>
  <c r="V33" i="10" s="1"/>
  <c r="N34" i="3"/>
  <c r="N33" i="10" s="1"/>
  <c r="AC34" i="3"/>
  <c r="AC33" i="10" s="1"/>
  <c r="U34" i="3"/>
  <c r="M34" i="3"/>
  <c r="M33" i="10" s="1"/>
  <c r="AB34" i="3"/>
  <c r="AB33" i="10" s="1"/>
  <c r="T34" i="3"/>
  <c r="T33" i="10" s="1"/>
  <c r="L34" i="3"/>
  <c r="L33" i="10" s="1"/>
  <c r="AI34" i="3"/>
  <c r="AA34" i="3"/>
  <c r="AA33" i="10" s="1"/>
  <c r="S34" i="3"/>
  <c r="S33" i="10" s="1"/>
  <c r="K34" i="3"/>
  <c r="AH34" i="3"/>
  <c r="Z34" i="3"/>
  <c r="Z33" i="10" s="1"/>
  <c r="R34" i="3"/>
  <c r="R33" i="10" s="1"/>
  <c r="J34" i="3"/>
  <c r="J33" i="10" s="1"/>
  <c r="AG34" i="3"/>
  <c r="Y34" i="3"/>
  <c r="Y33" i="10" s="1"/>
  <c r="Q34" i="3"/>
  <c r="Q33" i="10" s="1"/>
  <c r="I34" i="3"/>
  <c r="AF34" i="3"/>
  <c r="AF33" i="10" s="1"/>
  <c r="X34" i="3"/>
  <c r="X33" i="10" s="1"/>
  <c r="P34" i="3"/>
  <c r="P33" i="10" s="1"/>
  <c r="H34" i="3"/>
  <c r="H33" i="10" s="1"/>
  <c r="O34" i="3"/>
  <c r="O33" i="10" s="1"/>
  <c r="G34" i="3"/>
  <c r="G33" i="10" s="1"/>
  <c r="W34" i="3"/>
  <c r="W33" i="10" s="1"/>
  <c r="AE34" i="3"/>
  <c r="K46" i="10"/>
  <c r="H46" i="10"/>
  <c r="K50" i="10"/>
  <c r="AB50" i="10"/>
  <c r="V29" i="3"/>
  <c r="Z29" i="3"/>
  <c r="AH35" i="3"/>
  <c r="Z35" i="3"/>
  <c r="Z34" i="10" s="1"/>
  <c r="R35" i="3"/>
  <c r="R34" i="10" s="1"/>
  <c r="J35" i="3"/>
  <c r="J34" i="10" s="1"/>
  <c r="AG35" i="3"/>
  <c r="Y35" i="3"/>
  <c r="Y34" i="10" s="1"/>
  <c r="Q35" i="3"/>
  <c r="Q34" i="10" s="1"/>
  <c r="I35" i="3"/>
  <c r="I34" i="10" s="1"/>
  <c r="AF35" i="3"/>
  <c r="X35" i="3"/>
  <c r="X34" i="10" s="1"/>
  <c r="P35" i="3"/>
  <c r="P34" i="10" s="1"/>
  <c r="H35" i="3"/>
  <c r="H34" i="10" s="1"/>
  <c r="AE35" i="3"/>
  <c r="AE34" i="10" s="1"/>
  <c r="W35" i="3"/>
  <c r="W34" i="10" s="1"/>
  <c r="O35" i="3"/>
  <c r="O34" i="10" s="1"/>
  <c r="AD35" i="3"/>
  <c r="AD34" i="10" s="1"/>
  <c r="V35" i="3"/>
  <c r="V34" i="10" s="1"/>
  <c r="N35" i="3"/>
  <c r="AC35" i="3"/>
  <c r="AC34" i="10" s="1"/>
  <c r="U35" i="3"/>
  <c r="U34" i="10" s="1"/>
  <c r="M35" i="3"/>
  <c r="M34" i="10" s="1"/>
  <c r="AB35" i="3"/>
  <c r="AB34" i="10" s="1"/>
  <c r="T35" i="3"/>
  <c r="T34" i="10" s="1"/>
  <c r="L35" i="3"/>
  <c r="L34" i="10" s="1"/>
  <c r="AI35" i="3"/>
  <c r="G35" i="3"/>
  <c r="G34" i="10" s="1"/>
  <c r="AA35" i="3"/>
  <c r="AA34" i="10" s="1"/>
  <c r="S35" i="3"/>
  <c r="S34" i="10" s="1"/>
  <c r="K35" i="3"/>
  <c r="K34" i="10" s="1"/>
  <c r="AH54" i="3"/>
  <c r="Z54" i="3"/>
  <c r="Z53" i="10" s="1"/>
  <c r="R54" i="3"/>
  <c r="R53" i="10" s="1"/>
  <c r="J54" i="3"/>
  <c r="J53" i="10" s="1"/>
  <c r="AG54" i="3"/>
  <c r="Y54" i="3"/>
  <c r="Y53" i="10" s="1"/>
  <c r="Q54" i="3"/>
  <c r="Q53" i="10" s="1"/>
  <c r="I54" i="3"/>
  <c r="I53" i="10" s="1"/>
  <c r="AF54" i="3"/>
  <c r="X54" i="3"/>
  <c r="X53" i="10" s="1"/>
  <c r="P54" i="3"/>
  <c r="P53" i="10" s="1"/>
  <c r="H54" i="3"/>
  <c r="H53" i="10" s="1"/>
  <c r="AE54" i="3"/>
  <c r="AE53" i="10" s="1"/>
  <c r="W54" i="3"/>
  <c r="W53" i="10" s="1"/>
  <c r="O54" i="3"/>
  <c r="O53" i="10" s="1"/>
  <c r="AD54" i="3"/>
  <c r="AD53" i="10" s="1"/>
  <c r="V54" i="3"/>
  <c r="V53" i="10" s="1"/>
  <c r="N54" i="3"/>
  <c r="N53" i="10" s="1"/>
  <c r="AC54" i="3"/>
  <c r="AC53" i="10" s="1"/>
  <c r="U54" i="3"/>
  <c r="U53" i="10" s="1"/>
  <c r="M54" i="3"/>
  <c r="M53" i="10" s="1"/>
  <c r="AB54" i="3"/>
  <c r="AB53" i="10" s="1"/>
  <c r="T54" i="3"/>
  <c r="T53" i="10" s="1"/>
  <c r="L54" i="3"/>
  <c r="L53" i="10" s="1"/>
  <c r="S54" i="3"/>
  <c r="S53" i="10" s="1"/>
  <c r="G54" i="3"/>
  <c r="G53" i="10" s="1"/>
  <c r="AI54" i="3"/>
  <c r="AA54" i="3"/>
  <c r="AA53" i="10" s="1"/>
  <c r="K54" i="3"/>
  <c r="K53" i="10" s="1"/>
  <c r="AC67" i="3"/>
  <c r="X67" i="3"/>
  <c r="W67" i="3"/>
  <c r="R67" i="3"/>
  <c r="Q67" i="3"/>
  <c r="L67" i="3"/>
  <c r="AI67" i="3"/>
  <c r="K67" i="3"/>
  <c r="AD67" i="3"/>
  <c r="O67" i="3"/>
  <c r="AG67" i="3"/>
  <c r="T67" i="3"/>
  <c r="AE67" i="3"/>
  <c r="J67" i="3"/>
  <c r="H67" i="3"/>
  <c r="P67" i="3"/>
  <c r="M67" i="3"/>
  <c r="V67" i="3"/>
  <c r="AF67" i="3"/>
  <c r="AH67" i="3"/>
  <c r="Z67" i="3"/>
  <c r="U67" i="3"/>
  <c r="AB67" i="3"/>
  <c r="N67" i="3"/>
  <c r="S67" i="3"/>
  <c r="I67" i="3"/>
  <c r="Y67" i="3"/>
  <c r="AA67" i="3"/>
  <c r="Q46" i="10"/>
  <c r="AE46" i="10"/>
  <c r="N46" i="10"/>
  <c r="Q50" i="10"/>
  <c r="U45" i="10"/>
  <c r="J45" i="10"/>
  <c r="Z50" i="10"/>
  <c r="AI45" i="10"/>
  <c r="L45" i="10"/>
  <c r="AH50" i="10"/>
  <c r="I41" i="3"/>
  <c r="I40" i="10" s="1"/>
  <c r="V41" i="3"/>
  <c r="S41" i="3"/>
  <c r="S40" i="10" s="1"/>
  <c r="W29" i="3"/>
  <c r="H29" i="3"/>
  <c r="AH29" i="3"/>
  <c r="T29" i="3"/>
  <c r="AA46" i="10"/>
  <c r="AC25" i="3"/>
  <c r="AC24" i="10" s="1"/>
  <c r="U25" i="3"/>
  <c r="M25" i="3"/>
  <c r="M24" i="10" s="1"/>
  <c r="AB25" i="3"/>
  <c r="AB24" i="10" s="1"/>
  <c r="T25" i="3"/>
  <c r="T24" i="10" s="1"/>
  <c r="L25" i="3"/>
  <c r="L24" i="10" s="1"/>
  <c r="AI25" i="3"/>
  <c r="AI24" i="10" s="1"/>
  <c r="AA25" i="3"/>
  <c r="AA24" i="10" s="1"/>
  <c r="S25" i="3"/>
  <c r="S24" i="10" s="1"/>
  <c r="K25" i="3"/>
  <c r="AH25" i="3"/>
  <c r="AH24" i="10" s="1"/>
  <c r="Z25" i="3"/>
  <c r="Z24" i="10" s="1"/>
  <c r="R25" i="3"/>
  <c r="R24" i="10" s="1"/>
  <c r="J25" i="3"/>
  <c r="J24" i="10" s="1"/>
  <c r="AG25" i="3"/>
  <c r="AG24" i="10" s="1"/>
  <c r="Y25" i="3"/>
  <c r="Y24" i="10" s="1"/>
  <c r="Q25" i="3"/>
  <c r="Q24" i="10" s="1"/>
  <c r="I25" i="3"/>
  <c r="I24" i="10" s="1"/>
  <c r="AF25" i="3"/>
  <c r="AF24" i="10" s="1"/>
  <c r="X25" i="3"/>
  <c r="X24" i="10" s="1"/>
  <c r="P25" i="3"/>
  <c r="P24" i="10" s="1"/>
  <c r="H25" i="3"/>
  <c r="H24" i="10" s="1"/>
  <c r="AE25" i="3"/>
  <c r="AE24" i="10" s="1"/>
  <c r="W25" i="3"/>
  <c r="W24" i="10" s="1"/>
  <c r="O25" i="3"/>
  <c r="O24" i="10" s="1"/>
  <c r="V25" i="3"/>
  <c r="V24" i="10" s="1"/>
  <c r="G25" i="3"/>
  <c r="G24" i="10" s="1"/>
  <c r="N25" i="3"/>
  <c r="N24" i="10" s="1"/>
  <c r="AD25" i="3"/>
  <c r="AD24" i="10" s="1"/>
  <c r="AG46" i="10"/>
  <c r="Y46" i="10"/>
  <c r="T50" i="10"/>
  <c r="L50" i="10"/>
  <c r="O29" i="3"/>
  <c r="L29" i="3"/>
  <c r="AD36" i="3"/>
  <c r="AD35" i="10" s="1"/>
  <c r="V36" i="3"/>
  <c r="V35" i="10" s="1"/>
  <c r="N36" i="3"/>
  <c r="N35" i="10" s="1"/>
  <c r="AC36" i="3"/>
  <c r="AC35" i="10" s="1"/>
  <c r="U36" i="3"/>
  <c r="U35" i="10" s="1"/>
  <c r="M36" i="3"/>
  <c r="M35" i="10" s="1"/>
  <c r="AB36" i="3"/>
  <c r="T36" i="3"/>
  <c r="T35" i="10" s="1"/>
  <c r="L36" i="3"/>
  <c r="L35" i="10" s="1"/>
  <c r="AI36" i="3"/>
  <c r="AA36" i="3"/>
  <c r="AA35" i="10" s="1"/>
  <c r="S36" i="3"/>
  <c r="S35" i="10" s="1"/>
  <c r="K36" i="3"/>
  <c r="K35" i="10" s="1"/>
  <c r="AH36" i="3"/>
  <c r="Z36" i="3"/>
  <c r="R36" i="3"/>
  <c r="R35" i="10" s="1"/>
  <c r="J36" i="3"/>
  <c r="J35" i="10" s="1"/>
  <c r="AG36" i="3"/>
  <c r="Y36" i="3"/>
  <c r="Y35" i="10" s="1"/>
  <c r="Q36" i="3"/>
  <c r="Q35" i="10" s="1"/>
  <c r="I36" i="3"/>
  <c r="I35" i="10" s="1"/>
  <c r="AF36" i="3"/>
  <c r="X36" i="3"/>
  <c r="P36" i="3"/>
  <c r="P35" i="10" s="1"/>
  <c r="H36" i="3"/>
  <c r="H35" i="10" s="1"/>
  <c r="W36" i="3"/>
  <c r="W35" i="10" s="1"/>
  <c r="O36" i="3"/>
  <c r="O35" i="10" s="1"/>
  <c r="G36" i="3"/>
  <c r="G35" i="10" s="1"/>
  <c r="AE36" i="3"/>
  <c r="AE35" i="10" s="1"/>
  <c r="AD55" i="3"/>
  <c r="AD54" i="10" s="1"/>
  <c r="V55" i="3"/>
  <c r="N55" i="3"/>
  <c r="N54" i="10" s="1"/>
  <c r="AC55" i="3"/>
  <c r="AC54" i="10" s="1"/>
  <c r="U55" i="3"/>
  <c r="U54" i="10" s="1"/>
  <c r="M55" i="3"/>
  <c r="M54" i="10" s="1"/>
  <c r="AB55" i="3"/>
  <c r="AB54" i="10" s="1"/>
  <c r="T55" i="3"/>
  <c r="T54" i="10" s="1"/>
  <c r="L55" i="3"/>
  <c r="L54" i="10" s="1"/>
  <c r="AI55" i="3"/>
  <c r="AA55" i="3"/>
  <c r="AA54" i="10" s="1"/>
  <c r="S55" i="3"/>
  <c r="S54" i="10" s="1"/>
  <c r="K55" i="3"/>
  <c r="K54" i="10" s="1"/>
  <c r="AH55" i="3"/>
  <c r="Z55" i="3"/>
  <c r="Z54" i="10" s="1"/>
  <c r="R55" i="3"/>
  <c r="R54" i="10" s="1"/>
  <c r="J55" i="3"/>
  <c r="J54" i="10" s="1"/>
  <c r="AG55" i="3"/>
  <c r="Y55" i="3"/>
  <c r="Y54" i="10" s="1"/>
  <c r="Q55" i="3"/>
  <c r="Q54" i="10" s="1"/>
  <c r="I55" i="3"/>
  <c r="I54" i="10" s="1"/>
  <c r="AF55" i="3"/>
  <c r="X55" i="3"/>
  <c r="X54" i="10" s="1"/>
  <c r="P55" i="3"/>
  <c r="P54" i="10" s="1"/>
  <c r="H55" i="3"/>
  <c r="H54" i="10" s="1"/>
  <c r="AE55" i="3"/>
  <c r="AE54" i="10" s="1"/>
  <c r="W55" i="3"/>
  <c r="W54" i="10" s="1"/>
  <c r="G55" i="3"/>
  <c r="G54" i="10" s="1"/>
  <c r="O55" i="3"/>
  <c r="O54" i="10" s="1"/>
  <c r="AI68" i="3"/>
  <c r="S68" i="3"/>
  <c r="AF68" i="3"/>
  <c r="Q68" i="3"/>
  <c r="AE68" i="3"/>
  <c r="N68" i="3"/>
  <c r="AC68" i="3"/>
  <c r="M68" i="3"/>
  <c r="Z68" i="3"/>
  <c r="K68" i="3"/>
  <c r="Y68" i="3"/>
  <c r="H68" i="3"/>
  <c r="W68" i="3"/>
  <c r="T68" i="3"/>
  <c r="L68" i="3"/>
  <c r="AB68" i="3"/>
  <c r="R68" i="3"/>
  <c r="P68" i="3"/>
  <c r="I68" i="3"/>
  <c r="X68" i="3"/>
  <c r="AH68" i="3"/>
  <c r="O68" i="3"/>
  <c r="U68" i="3"/>
  <c r="V68" i="3"/>
  <c r="AA68" i="3"/>
  <c r="AD68" i="3"/>
  <c r="AG68" i="3"/>
  <c r="J68" i="3"/>
  <c r="W46" i="10"/>
  <c r="AF45" i="10"/>
  <c r="W50" i="10"/>
  <c r="AA45" i="10"/>
  <c r="P45" i="10"/>
  <c r="AF50" i="10"/>
  <c r="M41" i="3"/>
  <c r="M40" i="10" s="1"/>
  <c r="O41" i="3"/>
  <c r="AB41" i="3"/>
  <c r="AB40" i="10" s="1"/>
  <c r="AE29" i="3"/>
  <c r="X29" i="3"/>
  <c r="U29" i="3"/>
  <c r="AB29" i="3"/>
  <c r="AD49" i="3"/>
  <c r="AD48" i="10" s="1"/>
  <c r="X49" i="3"/>
  <c r="X48" i="10" s="1"/>
  <c r="R49" i="3"/>
  <c r="R48" i="10" s="1"/>
  <c r="L49" i="3"/>
  <c r="L48" i="10" s="1"/>
  <c r="AH48" i="3"/>
  <c r="AH47" i="10" s="1"/>
  <c r="AB48" i="3"/>
  <c r="AB47" i="10" s="1"/>
  <c r="V48" i="3"/>
  <c r="V47" i="10" s="1"/>
  <c r="P48" i="3"/>
  <c r="P47" i="10" s="1"/>
  <c r="J48" i="3"/>
  <c r="J47" i="10" s="1"/>
  <c r="T49" i="3"/>
  <c r="T48" i="10" s="1"/>
  <c r="L48" i="3"/>
  <c r="L47" i="10" s="1"/>
  <c r="AI49" i="3"/>
  <c r="AI48" i="10" s="1"/>
  <c r="AC49" i="3"/>
  <c r="AC48" i="10" s="1"/>
  <c r="W49" i="3"/>
  <c r="W48" i="10" s="1"/>
  <c r="Q49" i="3"/>
  <c r="Q48" i="10" s="1"/>
  <c r="K49" i="3"/>
  <c r="K48" i="10" s="1"/>
  <c r="AG48" i="3"/>
  <c r="AG47" i="10" s="1"/>
  <c r="AA48" i="3"/>
  <c r="AA47" i="10" s="1"/>
  <c r="U48" i="3"/>
  <c r="U47" i="10" s="1"/>
  <c r="O48" i="3"/>
  <c r="O47" i="10" s="1"/>
  <c r="I48" i="3"/>
  <c r="AF49" i="3"/>
  <c r="AF48" i="10" s="1"/>
  <c r="H49" i="3"/>
  <c r="AH49" i="3"/>
  <c r="AH48" i="10" s="1"/>
  <c r="AB49" i="3"/>
  <c r="AB48" i="10" s="1"/>
  <c r="V49" i="3"/>
  <c r="V48" i="10" s="1"/>
  <c r="P49" i="3"/>
  <c r="P48" i="10" s="1"/>
  <c r="J49" i="3"/>
  <c r="J48" i="10" s="1"/>
  <c r="AF48" i="3"/>
  <c r="AF47" i="10" s="1"/>
  <c r="Z48" i="3"/>
  <c r="Z47" i="10" s="1"/>
  <c r="T48" i="3"/>
  <c r="T47" i="10" s="1"/>
  <c r="N48" i="3"/>
  <c r="N47" i="10" s="1"/>
  <c r="H48" i="3"/>
  <c r="H47" i="10" s="1"/>
  <c r="X48" i="3"/>
  <c r="X47" i="10" s="1"/>
  <c r="AG49" i="3"/>
  <c r="AG48" i="10" s="1"/>
  <c r="AA49" i="3"/>
  <c r="U49" i="3"/>
  <c r="U48" i="10" s="1"/>
  <c r="O49" i="3"/>
  <c r="O48" i="10" s="1"/>
  <c r="I49" i="3"/>
  <c r="I48" i="10" s="1"/>
  <c r="AE48" i="3"/>
  <c r="AE47" i="10" s="1"/>
  <c r="Y48" i="3"/>
  <c r="Y47" i="10" s="1"/>
  <c r="S48" i="3"/>
  <c r="S47" i="10" s="1"/>
  <c r="M48" i="3"/>
  <c r="N49" i="3"/>
  <c r="N48" i="10" s="1"/>
  <c r="R48" i="3"/>
  <c r="AE49" i="3"/>
  <c r="AE48" i="10" s="1"/>
  <c r="Y49" i="3"/>
  <c r="Y48" i="10" s="1"/>
  <c r="S49" i="3"/>
  <c r="S48" i="10" s="1"/>
  <c r="M49" i="3"/>
  <c r="M48" i="10" s="1"/>
  <c r="AI48" i="3"/>
  <c r="AI47" i="10" s="1"/>
  <c r="AC48" i="3"/>
  <c r="W48" i="3"/>
  <c r="W47" i="10" s="1"/>
  <c r="Q48" i="3"/>
  <c r="Q47" i="10" s="1"/>
  <c r="K48" i="3"/>
  <c r="K47" i="10" s="1"/>
  <c r="Z49" i="3"/>
  <c r="Z48" i="10" s="1"/>
  <c r="AD48" i="3"/>
  <c r="AD47" i="10" s="1"/>
  <c r="Y45" i="10"/>
  <c r="R45" i="10"/>
  <c r="X45" i="10"/>
  <c r="AE50" i="10"/>
  <c r="Z46" i="10"/>
  <c r="X50" i="10"/>
  <c r="AB45" i="10"/>
  <c r="N50" i="10"/>
  <c r="AC47" i="10"/>
  <c r="M47" i="10"/>
  <c r="AA48" i="10"/>
  <c r="G49" i="3"/>
  <c r="G48" i="10" s="1"/>
  <c r="I47" i="10"/>
  <c r="G48" i="3"/>
  <c r="R47" i="10"/>
  <c r="AJ50" i="3"/>
  <c r="G49" i="10"/>
  <c r="AJ49" i="10" s="1"/>
  <c r="U67" i="10"/>
  <c r="AF67" i="10"/>
  <c r="G69" i="3"/>
  <c r="G67" i="10" s="1"/>
  <c r="AA67" i="10"/>
  <c r="N67" i="10"/>
  <c r="Y67" i="10"/>
  <c r="M67" i="10"/>
  <c r="AD70" i="10"/>
  <c r="L70" i="10"/>
  <c r="K70" i="10"/>
  <c r="I70" i="10"/>
  <c r="G72" i="3"/>
  <c r="G70" i="10" s="1"/>
  <c r="R70" i="10"/>
  <c r="K20" i="10"/>
  <c r="V20" i="10"/>
  <c r="U20" i="10"/>
  <c r="M20" i="10"/>
  <c r="S20" i="10"/>
  <c r="G20" i="10"/>
  <c r="AD20" i="10"/>
  <c r="AC20" i="10"/>
  <c r="AB20" i="10"/>
  <c r="P20" i="10"/>
  <c r="N20" i="10"/>
  <c r="X20" i="10"/>
  <c r="Q69" i="10"/>
  <c r="P69" i="10"/>
  <c r="G69" i="10"/>
  <c r="AA69" i="10"/>
  <c r="O69" i="10"/>
  <c r="Z69" i="10"/>
  <c r="Y69" i="10"/>
  <c r="M69" i="10"/>
  <c r="L69" i="10"/>
  <c r="W69" i="10"/>
  <c r="K69" i="10"/>
  <c r="V69" i="10"/>
  <c r="J69" i="10"/>
  <c r="H69" i="10"/>
  <c r="AD69" i="10"/>
  <c r="R69" i="10"/>
  <c r="W55" i="10"/>
  <c r="AE55" i="10"/>
  <c r="R55" i="10"/>
  <c r="AC55" i="10"/>
  <c r="P55" i="10"/>
  <c r="AA55" i="10"/>
  <c r="M55" i="10"/>
  <c r="R57" i="10"/>
  <c r="Z57" i="10"/>
  <c r="X57" i="10"/>
  <c r="V57" i="10"/>
  <c r="S57" i="10"/>
  <c r="G57" i="10"/>
  <c r="L32" i="10"/>
  <c r="V32" i="10"/>
  <c r="I32" i="10"/>
  <c r="AD32" i="10"/>
  <c r="K60" i="10"/>
  <c r="Y60" i="10"/>
  <c r="AC60" i="10"/>
  <c r="G60" i="10"/>
  <c r="AA60" i="10"/>
  <c r="N60" i="10"/>
  <c r="N34" i="10"/>
  <c r="X35" i="10"/>
  <c r="AB35" i="10"/>
  <c r="Z35" i="10"/>
  <c r="V23" i="10"/>
  <c r="G23" i="10"/>
  <c r="AC23" i="10"/>
  <c r="AA23" i="10"/>
  <c r="N23" i="10"/>
  <c r="X23" i="10"/>
  <c r="G37" i="10"/>
  <c r="AD37" i="10"/>
  <c r="I37" i="10"/>
  <c r="X37" i="10"/>
  <c r="L37" i="10"/>
  <c r="V37" i="10"/>
  <c r="R61" i="10"/>
  <c r="AC61" i="10"/>
  <c r="P61" i="10"/>
  <c r="K61" i="10"/>
  <c r="U33" i="10"/>
  <c r="I33" i="10"/>
  <c r="AE33" i="10"/>
  <c r="K33" i="10"/>
  <c r="N38" i="10"/>
  <c r="Y38" i="10"/>
  <c r="M38" i="10"/>
  <c r="W38" i="10"/>
  <c r="S38" i="10"/>
  <c r="G38" i="10"/>
  <c r="AC38" i="10"/>
  <c r="Q38" i="10"/>
  <c r="AA38" i="10"/>
  <c r="N62" i="10"/>
  <c r="L62" i="10"/>
  <c r="J62" i="10"/>
  <c r="T62" i="10"/>
  <c r="H62" i="10"/>
  <c r="R62" i="10"/>
  <c r="P62" i="10"/>
  <c r="V68" i="10"/>
  <c r="AF68" i="10"/>
  <c r="R68" i="10"/>
  <c r="AC68" i="10"/>
  <c r="AB68" i="10"/>
  <c r="P68" i="10"/>
  <c r="V54" i="10"/>
  <c r="G67" i="3"/>
  <c r="T46" i="10"/>
  <c r="G46" i="10"/>
  <c r="AC46" i="10"/>
  <c r="G68" i="3"/>
  <c r="AI73" i="10"/>
  <c r="AI72" i="10" s="1"/>
  <c r="AI71" i="10" s="1"/>
  <c r="AI161" i="10" s="1"/>
  <c r="K73" i="10"/>
  <c r="K72" i="10" s="1"/>
  <c r="K71" i="10" s="1"/>
  <c r="K161" i="10" s="1"/>
  <c r="L73" i="10"/>
  <c r="L72" i="10" s="1"/>
  <c r="L71" i="10" s="1"/>
  <c r="L161" i="10" s="1"/>
  <c r="AH73" i="10"/>
  <c r="AH72" i="10" s="1"/>
  <c r="AH71" i="10" s="1"/>
  <c r="AH161" i="10" s="1"/>
  <c r="V73" i="10"/>
  <c r="V72" i="10" s="1"/>
  <c r="V71" i="10" s="1"/>
  <c r="V161" i="10" s="1"/>
  <c r="J73" i="10"/>
  <c r="J72" i="10" s="1"/>
  <c r="J71" i="10" s="1"/>
  <c r="J161" i="10" s="1"/>
  <c r="AE73" i="10"/>
  <c r="AE72" i="10" s="1"/>
  <c r="AE71" i="10" s="1"/>
  <c r="AE161" i="10" s="1"/>
  <c r="G75" i="3"/>
  <c r="G73" i="10" s="1"/>
  <c r="AC73" i="10"/>
  <c r="AC72" i="10" s="1"/>
  <c r="AC71" i="10" s="1"/>
  <c r="AC161" i="10" s="1"/>
  <c r="AG73" i="10"/>
  <c r="AG72" i="10" s="1"/>
  <c r="AG71" i="10" s="1"/>
  <c r="AG161" i="10" s="1"/>
  <c r="U73" i="10"/>
  <c r="U72" i="10" s="1"/>
  <c r="U71" i="10" s="1"/>
  <c r="U161" i="10" s="1"/>
  <c r="I73" i="10"/>
  <c r="I72" i="10" s="1"/>
  <c r="I71" i="10" s="1"/>
  <c r="I161" i="10" s="1"/>
  <c r="AF73" i="10"/>
  <c r="AF72" i="10" s="1"/>
  <c r="AF71" i="10" s="1"/>
  <c r="AF161" i="10" s="1"/>
  <c r="T73" i="10"/>
  <c r="T72" i="10" s="1"/>
  <c r="T71" i="10" s="1"/>
  <c r="T161" i="10" s="1"/>
  <c r="H73" i="10"/>
  <c r="H72" i="10" s="1"/>
  <c r="H71" i="10" s="1"/>
  <c r="H161" i="10" s="1"/>
  <c r="S73" i="10"/>
  <c r="S72" i="10" s="1"/>
  <c r="S71" i="10" s="1"/>
  <c r="S161" i="10" s="1"/>
  <c r="R73" i="10"/>
  <c r="R72" i="10" s="1"/>
  <c r="R71" i="10" s="1"/>
  <c r="R161" i="10" s="1"/>
  <c r="Q73" i="10"/>
  <c r="Q72" i="10" s="1"/>
  <c r="Q71" i="10" s="1"/>
  <c r="Q161" i="10" s="1"/>
  <c r="AB73" i="10"/>
  <c r="AB72" i="10" s="1"/>
  <c r="AB71" i="10" s="1"/>
  <c r="AB161" i="10" s="1"/>
  <c r="P73" i="10"/>
  <c r="P72" i="10" s="1"/>
  <c r="P71" i="10" s="1"/>
  <c r="P161" i="10" s="1"/>
  <c r="AA73" i="10"/>
  <c r="AA72" i="10" s="1"/>
  <c r="AA71" i="10" s="1"/>
  <c r="AA161" i="10" s="1"/>
  <c r="O73" i="10"/>
  <c r="O72" i="10" s="1"/>
  <c r="O71" i="10" s="1"/>
  <c r="O161" i="10" s="1"/>
  <c r="Z73" i="10"/>
  <c r="Z72" i="10" s="1"/>
  <c r="Z71" i="10" s="1"/>
  <c r="Z161" i="10" s="1"/>
  <c r="N73" i="10"/>
  <c r="N72" i="10" s="1"/>
  <c r="N71" i="10" s="1"/>
  <c r="N161" i="10" s="1"/>
  <c r="Y73" i="10"/>
  <c r="Y72" i="10" s="1"/>
  <c r="Y71" i="10" s="1"/>
  <c r="Y161" i="10" s="1"/>
  <c r="M73" i="10"/>
  <c r="M72" i="10" s="1"/>
  <c r="M71" i="10" s="1"/>
  <c r="M161" i="10" s="1"/>
  <c r="X73" i="10"/>
  <c r="X72" i="10" s="1"/>
  <c r="X71" i="10" s="1"/>
  <c r="X161" i="10" s="1"/>
  <c r="T76" i="10"/>
  <c r="T75" i="10" s="1"/>
  <c r="T74" i="10" s="1"/>
  <c r="T170" i="10" s="1"/>
  <c r="S76" i="10"/>
  <c r="S75" i="10" s="1"/>
  <c r="S74" i="10" s="1"/>
  <c r="S170" i="10" s="1"/>
  <c r="AA76" i="10"/>
  <c r="AA75" i="10" s="1"/>
  <c r="AA74" i="10" s="1"/>
  <c r="AA170" i="10" s="1"/>
  <c r="G78" i="3"/>
  <c r="G76" i="10" s="1"/>
  <c r="AD76" i="10"/>
  <c r="AD75" i="10" s="1"/>
  <c r="AD74" i="10" s="1"/>
  <c r="AD170" i="10" s="1"/>
  <c r="R76" i="10"/>
  <c r="R75" i="10" s="1"/>
  <c r="R74" i="10" s="1"/>
  <c r="R170" i="10" s="1"/>
  <c r="P76" i="10"/>
  <c r="P75" i="10" s="1"/>
  <c r="P74" i="10" s="1"/>
  <c r="P170" i="10" s="1"/>
  <c r="Z76" i="10"/>
  <c r="Z75" i="10" s="1"/>
  <c r="Z74" i="10" s="1"/>
  <c r="Z170" i="10" s="1"/>
  <c r="Y76" i="10"/>
  <c r="Y75" i="10" s="1"/>
  <c r="Y74" i="10" s="1"/>
  <c r="Y170" i="10" s="1"/>
  <c r="U76" i="10"/>
  <c r="U75" i="10" s="1"/>
  <c r="U74" i="10" s="1"/>
  <c r="U170" i="10" s="1"/>
  <c r="AC76" i="10"/>
  <c r="AC75" i="10" s="1"/>
  <c r="AC74" i="10" s="1"/>
  <c r="AC170" i="10" s="1"/>
  <c r="Q76" i="10"/>
  <c r="Q75" i="10" s="1"/>
  <c r="Q74" i="10" s="1"/>
  <c r="Q170" i="10" s="1"/>
  <c r="AB76" i="10"/>
  <c r="AB75" i="10" s="1"/>
  <c r="AB74" i="10" s="1"/>
  <c r="AB170" i="10" s="1"/>
  <c r="O76" i="10"/>
  <c r="O75" i="10" s="1"/>
  <c r="O74" i="10" s="1"/>
  <c r="O170" i="10" s="1"/>
  <c r="N76" i="10"/>
  <c r="N75" i="10" s="1"/>
  <c r="N74" i="10" s="1"/>
  <c r="N170" i="10" s="1"/>
  <c r="M76" i="10"/>
  <c r="M75" i="10" s="1"/>
  <c r="M74" i="10" s="1"/>
  <c r="M170" i="10" s="1"/>
  <c r="AF76" i="10"/>
  <c r="AF75" i="10" s="1"/>
  <c r="AF74" i="10" s="1"/>
  <c r="AF170" i="10" s="1"/>
  <c r="H76" i="10"/>
  <c r="H75" i="10" s="1"/>
  <c r="H74" i="10" s="1"/>
  <c r="H170" i="10" s="1"/>
  <c r="X76" i="10"/>
  <c r="X75" i="10" s="1"/>
  <c r="X74" i="10" s="1"/>
  <c r="X170" i="10" s="1"/>
  <c r="L76" i="10"/>
  <c r="L75" i="10" s="1"/>
  <c r="L74" i="10" s="1"/>
  <c r="L170" i="10" s="1"/>
  <c r="AI76" i="10"/>
  <c r="AI75" i="10" s="1"/>
  <c r="AI74" i="10" s="1"/>
  <c r="AI170" i="10" s="1"/>
  <c r="W76" i="10"/>
  <c r="W75" i="10" s="1"/>
  <c r="W74" i="10" s="1"/>
  <c r="W170" i="10" s="1"/>
  <c r="K76" i="10"/>
  <c r="K75" i="10" s="1"/>
  <c r="K74" i="10" s="1"/>
  <c r="K170" i="10" s="1"/>
  <c r="AH76" i="10"/>
  <c r="AH75" i="10" s="1"/>
  <c r="AH74" i="10" s="1"/>
  <c r="AH170" i="10" s="1"/>
  <c r="V76" i="10"/>
  <c r="V75" i="10" s="1"/>
  <c r="V74" i="10" s="1"/>
  <c r="V170" i="10" s="1"/>
  <c r="J76" i="10"/>
  <c r="J75" i="10" s="1"/>
  <c r="J74" i="10" s="1"/>
  <c r="J170" i="10" s="1"/>
  <c r="AG76" i="10"/>
  <c r="AG75" i="10" s="1"/>
  <c r="AG74" i="10" s="1"/>
  <c r="AG170" i="10" s="1"/>
  <c r="I76" i="10"/>
  <c r="I75" i="10" s="1"/>
  <c r="I74" i="10" s="1"/>
  <c r="I170" i="10" s="1"/>
  <c r="S56" i="10"/>
  <c r="G57" i="3"/>
  <c r="G56" i="10" s="1"/>
  <c r="Q56" i="10"/>
  <c r="AA56" i="10"/>
  <c r="N56" i="10"/>
  <c r="W56" i="10"/>
  <c r="O56" i="10"/>
  <c r="Y56" i="10"/>
  <c r="AC56" i="10"/>
  <c r="Z40" i="10"/>
  <c r="Y40" i="10"/>
  <c r="L40" i="10"/>
  <c r="X40" i="10"/>
  <c r="V40" i="10"/>
  <c r="J40" i="10"/>
  <c r="AE40" i="10"/>
  <c r="O40" i="10"/>
  <c r="G41" i="3"/>
  <c r="G40" i="10" s="1"/>
  <c r="G45" i="10"/>
  <c r="F26" i="10"/>
  <c r="AB46" i="10"/>
  <c r="P46" i="10"/>
  <c r="L46" i="10"/>
  <c r="G29" i="3"/>
  <c r="G50" i="10"/>
  <c r="V50" i="10"/>
  <c r="J50" i="10"/>
  <c r="I50" i="10"/>
  <c r="AA50" i="10"/>
  <c r="O50" i="10"/>
  <c r="M50" i="10"/>
  <c r="K24" i="10"/>
  <c r="U24" i="10"/>
  <c r="O46" i="10"/>
  <c r="W45" i="10"/>
  <c r="U50" i="10"/>
  <c r="G19" i="10"/>
  <c r="U19" i="10"/>
  <c r="Z19" i="10"/>
  <c r="L19" i="10"/>
  <c r="P19" i="10"/>
  <c r="T19" i="10"/>
  <c r="O19" i="10"/>
  <c r="K19" i="10"/>
  <c r="AD19" i="10"/>
  <c r="AC19" i="10"/>
  <c r="Y19" i="10"/>
  <c r="V19" i="10"/>
  <c r="W19" i="10"/>
  <c r="Q19" i="10"/>
  <c r="AB19" i="10"/>
  <c r="M19" i="10"/>
  <c r="AA19" i="10"/>
  <c r="R19" i="10"/>
  <c r="X19" i="10"/>
  <c r="I19" i="10"/>
  <c r="J19" i="10"/>
  <c r="N19" i="10"/>
  <c r="S19" i="10"/>
  <c r="H19" i="10"/>
  <c r="W73" i="10"/>
  <c r="W72" i="10" s="1"/>
  <c r="W71" i="10" s="1"/>
  <c r="W161" i="10" s="1"/>
  <c r="AC42" i="10"/>
  <c r="Q42" i="10"/>
  <c r="G42" i="10"/>
  <c r="AB42" i="10"/>
  <c r="P42" i="10"/>
  <c r="AA42" i="10"/>
  <c r="O42" i="10"/>
  <c r="Z42" i="10"/>
  <c r="N42" i="10"/>
  <c r="Y42" i="10"/>
  <c r="M42" i="10"/>
  <c r="L42" i="10"/>
  <c r="K42" i="10"/>
  <c r="X42" i="10"/>
  <c r="AI42" i="10"/>
  <c r="W42" i="10"/>
  <c r="J42" i="10"/>
  <c r="AH42" i="10"/>
  <c r="V42" i="10"/>
  <c r="AG42" i="10"/>
  <c r="U42" i="10"/>
  <c r="I42" i="10"/>
  <c r="AF42" i="10"/>
  <c r="T42" i="10"/>
  <c r="AE42" i="10"/>
  <c r="S42" i="10"/>
  <c r="H42" i="10"/>
  <c r="AD42" i="10"/>
  <c r="R42" i="10"/>
  <c r="AB41" i="10"/>
  <c r="P41" i="10"/>
  <c r="AA41" i="10"/>
  <c r="O41" i="10"/>
  <c r="Z41" i="10"/>
  <c r="N41" i="10"/>
  <c r="K41" i="10"/>
  <c r="Y41" i="10"/>
  <c r="M41" i="10"/>
  <c r="X41" i="10"/>
  <c r="J41" i="10"/>
  <c r="AI41" i="10"/>
  <c r="W41" i="10"/>
  <c r="L41" i="10"/>
  <c r="AH41" i="10"/>
  <c r="V41" i="10"/>
  <c r="I41" i="10"/>
  <c r="AG41" i="10"/>
  <c r="U41" i="10"/>
  <c r="AF41" i="10"/>
  <c r="T41" i="10"/>
  <c r="H41" i="10"/>
  <c r="AE41" i="10"/>
  <c r="S41" i="10"/>
  <c r="AD41" i="10"/>
  <c r="R41" i="10"/>
  <c r="G41" i="10"/>
  <c r="AC41" i="10"/>
  <c r="Q41" i="10"/>
  <c r="F29" i="3"/>
  <c r="F28" i="10" s="1"/>
  <c r="AE67" i="10"/>
  <c r="F30" i="3"/>
  <c r="F29" i="10" s="1"/>
  <c r="AD73" i="10"/>
  <c r="AD72" i="10" s="1"/>
  <c r="AD71" i="10" s="1"/>
  <c r="AD161" i="10" s="1"/>
  <c r="AE76" i="10"/>
  <c r="AE75" i="10" s="1"/>
  <c r="AE74" i="10" s="1"/>
  <c r="AE170" i="10" s="1"/>
  <c r="AD28" i="3" l="1"/>
  <c r="O28" i="3"/>
  <c r="Y28" i="3"/>
  <c r="Z28" i="3"/>
  <c r="T28" i="3"/>
  <c r="N28" i="3"/>
  <c r="L28" i="3"/>
  <c r="AE28" i="3"/>
  <c r="AC28" i="3"/>
  <c r="K28" i="3"/>
  <c r="J28" i="3"/>
  <c r="G21" i="10"/>
  <c r="G28" i="3"/>
  <c r="R28" i="3"/>
  <c r="W28" i="3"/>
  <c r="AH28" i="3"/>
  <c r="U28" i="3"/>
  <c r="V28" i="3"/>
  <c r="S28" i="3"/>
  <c r="H28" i="3"/>
  <c r="P28" i="3"/>
  <c r="AA28" i="3"/>
  <c r="I28" i="3"/>
  <c r="Q28" i="3"/>
  <c r="AG28" i="3"/>
  <c r="AB28" i="3"/>
  <c r="M28" i="3"/>
  <c r="X28" i="3"/>
  <c r="AF28" i="3"/>
  <c r="AI28" i="3"/>
  <c r="F25" i="10"/>
  <c r="F17" i="10" s="1"/>
  <c r="F78" i="10" s="1"/>
  <c r="G22" i="10"/>
  <c r="AF38" i="10"/>
  <c r="AF57" i="10"/>
  <c r="AG69" i="10"/>
  <c r="AF35" i="10"/>
  <c r="AF23" i="10"/>
  <c r="AE19" i="10"/>
  <c r="AF34" i="10"/>
  <c r="AG68" i="10"/>
  <c r="AF62" i="10"/>
  <c r="AF61" i="10"/>
  <c r="AF20" i="10"/>
  <c r="AF37" i="10"/>
  <c r="AF60" i="10"/>
  <c r="AF54" i="10"/>
  <c r="AF53" i="10"/>
  <c r="G47" i="10"/>
  <c r="AJ47" i="10" s="1"/>
  <c r="AJ48" i="3"/>
  <c r="AJ49" i="3"/>
  <c r="H48" i="10"/>
  <c r="AJ48" i="10" s="1"/>
  <c r="AF32" i="10"/>
  <c r="AF55" i="10"/>
  <c r="J44" i="10"/>
  <c r="J43" i="10" s="1"/>
  <c r="J125" i="10" s="1"/>
  <c r="J129" i="10" s="1"/>
  <c r="AA22" i="10"/>
  <c r="AE21" i="10"/>
  <c r="L22" i="10"/>
  <c r="J21" i="10"/>
  <c r="Z21" i="10"/>
  <c r="T22" i="10"/>
  <c r="Y21" i="10"/>
  <c r="M22" i="10"/>
  <c r="I21" i="10"/>
  <c r="U22" i="10"/>
  <c r="N21" i="10"/>
  <c r="AB22" i="10"/>
  <c r="S21" i="10"/>
  <c r="P21" i="10"/>
  <c r="Q22" i="10"/>
  <c r="J36" i="10"/>
  <c r="J108" i="10" s="1"/>
  <c r="J112" i="10" s="1"/>
  <c r="T21" i="10"/>
  <c r="X21" i="10"/>
  <c r="W36" i="10"/>
  <c r="W108" i="10" s="1"/>
  <c r="W112" i="10" s="1"/>
  <c r="S22" i="10"/>
  <c r="K22" i="10"/>
  <c r="R21" i="10"/>
  <c r="R36" i="10"/>
  <c r="R108" i="10" s="1"/>
  <c r="R110" i="10" s="1"/>
  <c r="Z22" i="10"/>
  <c r="L21" i="10"/>
  <c r="Y22" i="10"/>
  <c r="X22" i="10"/>
  <c r="L36" i="10"/>
  <c r="L108" i="10" s="1"/>
  <c r="L109" i="10" s="1"/>
  <c r="AA21" i="10"/>
  <c r="V22" i="10"/>
  <c r="AC22" i="10"/>
  <c r="AD36" i="10"/>
  <c r="AD108" i="10" s="1"/>
  <c r="AD109" i="10" s="1"/>
  <c r="W21" i="10"/>
  <c r="I22" i="10"/>
  <c r="P36" i="10"/>
  <c r="P108" i="10" s="1"/>
  <c r="P111" i="10" s="1"/>
  <c r="V21" i="10"/>
  <c r="N22" i="10"/>
  <c r="S36" i="10"/>
  <c r="S108" i="10" s="1"/>
  <c r="S110" i="10" s="1"/>
  <c r="AC21" i="10"/>
  <c r="O21" i="10"/>
  <c r="P22" i="10"/>
  <c r="J22" i="10"/>
  <c r="K21" i="10"/>
  <c r="AD22" i="10"/>
  <c r="AD21" i="10"/>
  <c r="W22" i="10"/>
  <c r="AE22" i="10"/>
  <c r="U21" i="10"/>
  <c r="M21" i="10"/>
  <c r="T36" i="10"/>
  <c r="T108" i="10" s="1"/>
  <c r="T112" i="10" s="1"/>
  <c r="AC36" i="10"/>
  <c r="AC108" i="10" s="1"/>
  <c r="AC110" i="10" s="1"/>
  <c r="U59" i="10"/>
  <c r="U58" i="10" s="1"/>
  <c r="U143" i="10" s="1"/>
  <c r="U144" i="10" s="1"/>
  <c r="AC44" i="10"/>
  <c r="AC43" i="10" s="1"/>
  <c r="AC125" i="10" s="1"/>
  <c r="AC129" i="10" s="1"/>
  <c r="U36" i="10"/>
  <c r="U108" i="10" s="1"/>
  <c r="U111" i="10" s="1"/>
  <c r="AA36" i="10"/>
  <c r="AA108" i="10" s="1"/>
  <c r="AA111" i="10" s="1"/>
  <c r="P39" i="10"/>
  <c r="P116" i="10" s="1"/>
  <c r="H22" i="10"/>
  <c r="O22" i="10"/>
  <c r="Q21" i="10"/>
  <c r="R22" i="10"/>
  <c r="K36" i="10"/>
  <c r="K108" i="10" s="1"/>
  <c r="K110" i="10" s="1"/>
  <c r="M31" i="10"/>
  <c r="M100" i="10" s="1"/>
  <c r="M102" i="10" s="1"/>
  <c r="M36" i="10"/>
  <c r="M108" i="10" s="1"/>
  <c r="M110" i="10" s="1"/>
  <c r="T31" i="10"/>
  <c r="T100" i="10" s="1"/>
  <c r="T104" i="10" s="1"/>
  <c r="Q36" i="10"/>
  <c r="Q108" i="10" s="1"/>
  <c r="Q110" i="10" s="1"/>
  <c r="Y36" i="10"/>
  <c r="Y108" i="10" s="1"/>
  <c r="Y109" i="10" s="1"/>
  <c r="N36" i="10"/>
  <c r="N108" i="10" s="1"/>
  <c r="N112" i="10" s="1"/>
  <c r="H21" i="10"/>
  <c r="AB21" i="10"/>
  <c r="U44" i="10"/>
  <c r="U43" i="10" s="1"/>
  <c r="U125" i="10" s="1"/>
  <c r="U126" i="10" s="1"/>
  <c r="M39" i="10"/>
  <c r="M116" i="10" s="1"/>
  <c r="M59" i="10"/>
  <c r="M58" i="10" s="1"/>
  <c r="M143" i="10" s="1"/>
  <c r="M146" i="10" s="1"/>
  <c r="Q44" i="10"/>
  <c r="Q43" i="10" s="1"/>
  <c r="Q125" i="10" s="1"/>
  <c r="Q128" i="10" s="1"/>
  <c r="AB44" i="10"/>
  <c r="AB43" i="10" s="1"/>
  <c r="AB125" i="10" s="1"/>
  <c r="AB126" i="10" s="1"/>
  <c r="K44" i="10"/>
  <c r="K43" i="10" s="1"/>
  <c r="K125" i="10" s="1"/>
  <c r="K127" i="10" s="1"/>
  <c r="AE44" i="10"/>
  <c r="AE43" i="10" s="1"/>
  <c r="AE125" i="10" s="1"/>
  <c r="AE126" i="10" s="1"/>
  <c r="H36" i="10"/>
  <c r="H108" i="10" s="1"/>
  <c r="Z36" i="10"/>
  <c r="Z108" i="10" s="1"/>
  <c r="Z111" i="10" s="1"/>
  <c r="L31" i="10"/>
  <c r="L100" i="10" s="1"/>
  <c r="L101" i="10" s="1"/>
  <c r="AI44" i="10"/>
  <c r="AI43" i="10" s="1"/>
  <c r="AI125" i="10" s="1"/>
  <c r="AI127" i="10" s="1"/>
  <c r="N31" i="10"/>
  <c r="N100" i="10" s="1"/>
  <c r="N104" i="10" s="1"/>
  <c r="R31" i="10"/>
  <c r="R100" i="10" s="1"/>
  <c r="R103" i="10" s="1"/>
  <c r="N44" i="10"/>
  <c r="N43" i="10" s="1"/>
  <c r="N125" i="10" s="1"/>
  <c r="N128" i="10" s="1"/>
  <c r="AA44" i="10"/>
  <c r="AA43" i="10" s="1"/>
  <c r="AA125" i="10" s="1"/>
  <c r="AA129" i="10" s="1"/>
  <c r="O44" i="10"/>
  <c r="O43" i="10" s="1"/>
  <c r="O125" i="10" s="1"/>
  <c r="O129" i="10" s="1"/>
  <c r="AD59" i="10"/>
  <c r="AD58" i="10" s="1"/>
  <c r="AD143" i="10" s="1"/>
  <c r="AD146" i="10" s="1"/>
  <c r="T44" i="10"/>
  <c r="T43" i="10" s="1"/>
  <c r="T125" i="10" s="1"/>
  <c r="T129" i="10" s="1"/>
  <c r="AG44" i="10"/>
  <c r="AG43" i="10" s="1"/>
  <c r="AG125" i="10" s="1"/>
  <c r="AG128" i="10" s="1"/>
  <c r="L44" i="10"/>
  <c r="L43" i="10" s="1"/>
  <c r="L125" i="10" s="1"/>
  <c r="L126" i="10" s="1"/>
  <c r="AF44" i="10"/>
  <c r="AF43" i="10" s="1"/>
  <c r="AF125" i="10" s="1"/>
  <c r="AF128" i="10" s="1"/>
  <c r="S44" i="10"/>
  <c r="S43" i="10" s="1"/>
  <c r="S125" i="10" s="1"/>
  <c r="S126" i="10" s="1"/>
  <c r="V44" i="10"/>
  <c r="V43" i="10" s="1"/>
  <c r="V125" i="10" s="1"/>
  <c r="V127" i="10" s="1"/>
  <c r="H44" i="10"/>
  <c r="H43" i="10" s="1"/>
  <c r="H125" i="10" s="1"/>
  <c r="H127" i="10" s="1"/>
  <c r="Q59" i="10"/>
  <c r="Q58" i="10" s="1"/>
  <c r="Q143" i="10" s="1"/>
  <c r="Q145" i="10" s="1"/>
  <c r="J59" i="10"/>
  <c r="J58" i="10" s="1"/>
  <c r="J143" i="10" s="1"/>
  <c r="J145" i="10" s="1"/>
  <c r="AB52" i="10"/>
  <c r="AB51" i="10" s="1"/>
  <c r="AB134" i="10" s="1"/>
  <c r="AB137" i="10" s="1"/>
  <c r="O52" i="10"/>
  <c r="O51" i="10" s="1"/>
  <c r="O134" i="10" s="1"/>
  <c r="O135" i="10" s="1"/>
  <c r="AC59" i="10"/>
  <c r="AC58" i="10" s="1"/>
  <c r="AC143" i="10" s="1"/>
  <c r="AC146" i="10" s="1"/>
  <c r="AH44" i="10"/>
  <c r="AH43" i="10" s="1"/>
  <c r="AH125" i="10" s="1"/>
  <c r="AH126" i="10" s="1"/>
  <c r="W44" i="10"/>
  <c r="W43" i="10" s="1"/>
  <c r="W125" i="10" s="1"/>
  <c r="W126" i="10" s="1"/>
  <c r="S59" i="10"/>
  <c r="S58" i="10" s="1"/>
  <c r="S143" i="10" s="1"/>
  <c r="S147" i="10" s="1"/>
  <c r="O59" i="10"/>
  <c r="O58" i="10" s="1"/>
  <c r="O143" i="10" s="1"/>
  <c r="O146" i="10" s="1"/>
  <c r="X44" i="10"/>
  <c r="X43" i="10" s="1"/>
  <c r="X125" i="10" s="1"/>
  <c r="X128" i="10" s="1"/>
  <c r="AJ45" i="10"/>
  <c r="AD44" i="10"/>
  <c r="AD43" i="10" s="1"/>
  <c r="AD125" i="10" s="1"/>
  <c r="AD127" i="10" s="1"/>
  <c r="P44" i="10"/>
  <c r="P43" i="10" s="1"/>
  <c r="P125" i="10" s="1"/>
  <c r="P129" i="10" s="1"/>
  <c r="R44" i="10"/>
  <c r="R43" i="10" s="1"/>
  <c r="R125" i="10" s="1"/>
  <c r="R129" i="10" s="1"/>
  <c r="AJ50" i="10"/>
  <c r="AJ46" i="10"/>
  <c r="V36" i="10"/>
  <c r="V108" i="10" s="1"/>
  <c r="V112" i="10" s="1"/>
  <c r="AB36" i="10"/>
  <c r="AB108" i="10" s="1"/>
  <c r="AB109" i="10" s="1"/>
  <c r="AE31" i="10"/>
  <c r="AE100" i="10" s="1"/>
  <c r="AE104" i="10" s="1"/>
  <c r="Q31" i="10"/>
  <c r="Q100" i="10" s="1"/>
  <c r="Q103" i="10" s="1"/>
  <c r="AD31" i="10"/>
  <c r="AD100" i="10" s="1"/>
  <c r="AD102" i="10" s="1"/>
  <c r="T173" i="10"/>
  <c r="T174" i="10"/>
  <c r="T172" i="10"/>
  <c r="T171" i="10"/>
  <c r="R174" i="10"/>
  <c r="R173" i="10"/>
  <c r="R171" i="10"/>
  <c r="R172" i="10"/>
  <c r="S162" i="10"/>
  <c r="S164" i="10"/>
  <c r="S165" i="10"/>
  <c r="S163" i="10"/>
  <c r="AA163" i="10"/>
  <c r="AA164" i="10"/>
  <c r="AA165" i="10"/>
  <c r="AA162" i="10"/>
  <c r="AG39" i="10"/>
  <c r="AG116" i="10" s="1"/>
  <c r="O31" i="10"/>
  <c r="O100" i="10" s="1"/>
  <c r="I163" i="10"/>
  <c r="I165" i="10"/>
  <c r="I164" i="10"/>
  <c r="I162" i="10"/>
  <c r="G75" i="10"/>
  <c r="AJ76" i="10"/>
  <c r="AJ56" i="10"/>
  <c r="AG173" i="10"/>
  <c r="AG171" i="10"/>
  <c r="AG172" i="10"/>
  <c r="AG174" i="10"/>
  <c r="AC173" i="10"/>
  <c r="AC172" i="10"/>
  <c r="AC171" i="10"/>
  <c r="AC174" i="10"/>
  <c r="AD163" i="10"/>
  <c r="AD165" i="10"/>
  <c r="AD162" i="10"/>
  <c r="AD164" i="10"/>
  <c r="AA174" i="10"/>
  <c r="AA173" i="10"/>
  <c r="AA172" i="10"/>
  <c r="AA171" i="10"/>
  <c r="Q165" i="10"/>
  <c r="Q162" i="10"/>
  <c r="Q163" i="10"/>
  <c r="Q164" i="10"/>
  <c r="O163" i="10"/>
  <c r="O164" i="10"/>
  <c r="O165" i="10"/>
  <c r="O162" i="10"/>
  <c r="AB162" i="10"/>
  <c r="AB163" i="10"/>
  <c r="AB165" i="10"/>
  <c r="AB164" i="10"/>
  <c r="Y165" i="10"/>
  <c r="Y164" i="10"/>
  <c r="Y163" i="10"/>
  <c r="Y162" i="10"/>
  <c r="AJ67" i="10"/>
  <c r="I44" i="10"/>
  <c r="I43" i="10" s="1"/>
  <c r="I125" i="10" s="1"/>
  <c r="I129" i="10" s="1"/>
  <c r="AJ70" i="10"/>
  <c r="W164" i="10"/>
  <c r="W162" i="10"/>
  <c r="W165" i="10"/>
  <c r="W163" i="10"/>
  <c r="X36" i="10"/>
  <c r="X108" i="10" s="1"/>
  <c r="AE36" i="10"/>
  <c r="AE108" i="10" s="1"/>
  <c r="H31" i="10"/>
  <c r="H100" i="10" s="1"/>
  <c r="I31" i="10"/>
  <c r="I100" i="10" s="1"/>
  <c r="W31" i="10"/>
  <c r="W100" i="10" s="1"/>
  <c r="G31" i="10"/>
  <c r="G72" i="10"/>
  <c r="AJ73" i="10"/>
  <c r="R59" i="10"/>
  <c r="R58" i="10" s="1"/>
  <c r="R143" i="10" s="1"/>
  <c r="K59" i="10"/>
  <c r="K58" i="10" s="1"/>
  <c r="K143" i="10" s="1"/>
  <c r="AB59" i="10"/>
  <c r="AB58" i="10" s="1"/>
  <c r="AB143" i="10" s="1"/>
  <c r="L59" i="10"/>
  <c r="L58" i="10" s="1"/>
  <c r="L143" i="10" s="1"/>
  <c r="P59" i="10"/>
  <c r="P58" i="10" s="1"/>
  <c r="P143" i="10" s="1"/>
  <c r="AE59" i="10"/>
  <c r="AE58" i="10" s="1"/>
  <c r="AE143" i="10" s="1"/>
  <c r="H171" i="10"/>
  <c r="H172" i="10"/>
  <c r="H174" i="10"/>
  <c r="H173" i="10"/>
  <c r="H52" i="10"/>
  <c r="H51" i="10" s="1"/>
  <c r="H134" i="10" s="1"/>
  <c r="H135" i="10" s="1"/>
  <c r="AC52" i="10"/>
  <c r="AC51" i="10" s="1"/>
  <c r="AC134" i="10" s="1"/>
  <c r="U52" i="10"/>
  <c r="U51" i="10" s="1"/>
  <c r="U134" i="10" s="1"/>
  <c r="R52" i="10"/>
  <c r="R51" i="10" s="1"/>
  <c r="R134" i="10" s="1"/>
  <c r="W52" i="10"/>
  <c r="W51" i="10" s="1"/>
  <c r="W134" i="10" s="1"/>
  <c r="Y52" i="10"/>
  <c r="Y51" i="10" s="1"/>
  <c r="Y134" i="10" s="1"/>
  <c r="G52" i="10"/>
  <c r="W174" i="10"/>
  <c r="W171" i="10"/>
  <c r="W172" i="10"/>
  <c r="W173" i="10"/>
  <c r="U163" i="10"/>
  <c r="U164" i="10"/>
  <c r="U162" i="10"/>
  <c r="U165" i="10"/>
  <c r="P171" i="10"/>
  <c r="P173" i="10"/>
  <c r="P174" i="10"/>
  <c r="P172" i="10"/>
  <c r="AH163" i="10"/>
  <c r="AH164" i="10"/>
  <c r="AH165" i="10"/>
  <c r="AH162" i="10"/>
  <c r="X171" i="10"/>
  <c r="X174" i="10"/>
  <c r="X172" i="10"/>
  <c r="X173" i="10"/>
  <c r="Z174" i="10"/>
  <c r="Z172" i="10"/>
  <c r="Z173" i="10"/>
  <c r="Z171" i="10"/>
  <c r="AB31" i="10"/>
  <c r="AB100" i="10" s="1"/>
  <c r="Z59" i="10"/>
  <c r="Z58" i="10" s="1"/>
  <c r="Z143" i="10" s="1"/>
  <c r="Y44" i="10"/>
  <c r="Y43" i="10" s="1"/>
  <c r="Y125" i="10" s="1"/>
  <c r="AJ24" i="10"/>
  <c r="M44" i="10"/>
  <c r="M43" i="10" s="1"/>
  <c r="M125" i="10" s="1"/>
  <c r="X52" i="10"/>
  <c r="X51" i="10" s="1"/>
  <c r="X134" i="10" s="1"/>
  <c r="AD52" i="10"/>
  <c r="AD51" i="10" s="1"/>
  <c r="AD134" i="10" s="1"/>
  <c r="AE52" i="10"/>
  <c r="AE51" i="10" s="1"/>
  <c r="AE134" i="10" s="1"/>
  <c r="AE172" i="10"/>
  <c r="AE174" i="10"/>
  <c r="AE173" i="10"/>
  <c r="AE171" i="10"/>
  <c r="AF164" i="10"/>
  <c r="AF165" i="10"/>
  <c r="AF162" i="10"/>
  <c r="AF163" i="10"/>
  <c r="V172" i="10"/>
  <c r="V171" i="10"/>
  <c r="V173" i="10"/>
  <c r="V174" i="10"/>
  <c r="S171" i="10"/>
  <c r="S172" i="10"/>
  <c r="S174" i="10"/>
  <c r="S173" i="10"/>
  <c r="T164" i="10"/>
  <c r="T162" i="10"/>
  <c r="T165" i="10"/>
  <c r="T163" i="10"/>
  <c r="Q171" i="10"/>
  <c r="Q173" i="10"/>
  <c r="Q174" i="10"/>
  <c r="Q172" i="10"/>
  <c r="O171" i="10"/>
  <c r="O173" i="10"/>
  <c r="O174" i="10"/>
  <c r="O172" i="10"/>
  <c r="AI162" i="10"/>
  <c r="AI165" i="10"/>
  <c r="AI164" i="10"/>
  <c r="AI163" i="10"/>
  <c r="AE164" i="10"/>
  <c r="AE165" i="10"/>
  <c r="AE163" i="10"/>
  <c r="AE162" i="10"/>
  <c r="AC163" i="10"/>
  <c r="AC164" i="10"/>
  <c r="AC162" i="10"/>
  <c r="AC165" i="10"/>
  <c r="N172" i="10"/>
  <c r="N173" i="10"/>
  <c r="N171" i="10"/>
  <c r="N174" i="10"/>
  <c r="AH39" i="10"/>
  <c r="AH116" i="10" s="1"/>
  <c r="I36" i="10"/>
  <c r="I108" i="10" s="1"/>
  <c r="O36" i="10"/>
  <c r="O108" i="10" s="1"/>
  <c r="J31" i="10"/>
  <c r="J100" i="10" s="1"/>
  <c r="U31" i="10"/>
  <c r="U100" i="10" s="1"/>
  <c r="P31" i="10"/>
  <c r="P100" i="10" s="1"/>
  <c r="AC31" i="10"/>
  <c r="AC100" i="10" s="1"/>
  <c r="Z31" i="10"/>
  <c r="Z100" i="10" s="1"/>
  <c r="J163" i="10"/>
  <c r="J162" i="10"/>
  <c r="J165" i="10"/>
  <c r="J164" i="10"/>
  <c r="H59" i="10"/>
  <c r="H58" i="10" s="1"/>
  <c r="H143" i="10" s="1"/>
  <c r="N59" i="10"/>
  <c r="N58" i="10" s="1"/>
  <c r="N143" i="10" s="1"/>
  <c r="W59" i="10"/>
  <c r="W58" i="10" s="1"/>
  <c r="W143" i="10" s="1"/>
  <c r="G59" i="10"/>
  <c r="Z44" i="10"/>
  <c r="Z43" i="10" s="1"/>
  <c r="Z125" i="10" s="1"/>
  <c r="I174" i="10"/>
  <c r="I173" i="10"/>
  <c r="I171" i="10"/>
  <c r="I172" i="10"/>
  <c r="N52" i="10"/>
  <c r="N51" i="10" s="1"/>
  <c r="N134" i="10" s="1"/>
  <c r="P52" i="10"/>
  <c r="P51" i="10" s="1"/>
  <c r="P134" i="10" s="1"/>
  <c r="T52" i="10"/>
  <c r="T51" i="10" s="1"/>
  <c r="T134" i="10" s="1"/>
  <c r="AA52" i="10"/>
  <c r="AA51" i="10" s="1"/>
  <c r="AA134" i="10" s="1"/>
  <c r="Q52" i="10"/>
  <c r="Q51" i="10" s="1"/>
  <c r="Q134" i="10" s="1"/>
  <c r="K52" i="10"/>
  <c r="K51" i="10" s="1"/>
  <c r="K134" i="10" s="1"/>
  <c r="M171" i="10"/>
  <c r="M174" i="10"/>
  <c r="M172" i="10"/>
  <c r="M173" i="10"/>
  <c r="M163" i="10"/>
  <c r="M162" i="10"/>
  <c r="M164" i="10"/>
  <c r="M165" i="10"/>
  <c r="K163" i="10"/>
  <c r="K164" i="10"/>
  <c r="K162" i="10"/>
  <c r="K165" i="10"/>
  <c r="J52" i="10"/>
  <c r="J51" i="10" s="1"/>
  <c r="J134" i="10" s="1"/>
  <c r="AH174" i="10"/>
  <c r="AH171" i="10"/>
  <c r="AH172" i="10"/>
  <c r="AH173" i="10"/>
  <c r="L171" i="10"/>
  <c r="L172" i="10"/>
  <c r="L173" i="10"/>
  <c r="L174" i="10"/>
  <c r="U172" i="10"/>
  <c r="U171" i="10"/>
  <c r="U173" i="10"/>
  <c r="U174" i="10"/>
  <c r="R164" i="10"/>
  <c r="R162" i="10"/>
  <c r="R163" i="10"/>
  <c r="R165" i="10"/>
  <c r="X164" i="10"/>
  <c r="X163" i="10"/>
  <c r="X162" i="10"/>
  <c r="X165" i="10"/>
  <c r="AI172" i="10"/>
  <c r="AI171" i="10"/>
  <c r="AI173" i="10"/>
  <c r="AI174" i="10"/>
  <c r="L162" i="10"/>
  <c r="L165" i="10"/>
  <c r="L163" i="10"/>
  <c r="L164" i="10"/>
  <c r="AF172" i="10"/>
  <c r="AF173" i="10"/>
  <c r="AF171" i="10"/>
  <c r="AF174" i="10"/>
  <c r="AG165" i="10"/>
  <c r="AG163" i="10"/>
  <c r="AG164" i="10"/>
  <c r="AG162" i="10"/>
  <c r="AD171" i="10"/>
  <c r="AD174" i="10"/>
  <c r="AD172" i="10"/>
  <c r="AD173" i="10"/>
  <c r="AB172" i="10"/>
  <c r="AB173" i="10"/>
  <c r="AB171" i="10"/>
  <c r="AB174" i="10"/>
  <c r="Y174" i="10"/>
  <c r="Y171" i="10"/>
  <c r="Y172" i="10"/>
  <c r="Y173" i="10"/>
  <c r="V164" i="10"/>
  <c r="V162" i="10"/>
  <c r="V165" i="10"/>
  <c r="V163" i="10"/>
  <c r="P162" i="10"/>
  <c r="P164" i="10"/>
  <c r="P165" i="10"/>
  <c r="P163" i="10"/>
  <c r="N165" i="10"/>
  <c r="N162" i="10"/>
  <c r="N164" i="10"/>
  <c r="N163" i="10"/>
  <c r="Z165" i="10"/>
  <c r="Z163" i="10"/>
  <c r="Z162" i="10"/>
  <c r="Z164" i="10"/>
  <c r="K173" i="10"/>
  <c r="K172" i="10"/>
  <c r="K171" i="10"/>
  <c r="K174" i="10"/>
  <c r="G36" i="10"/>
  <c r="S31" i="10"/>
  <c r="S100" i="10" s="1"/>
  <c r="X31" i="10"/>
  <c r="X100" i="10" s="1"/>
  <c r="V31" i="10"/>
  <c r="V100" i="10" s="1"/>
  <c r="AA31" i="10"/>
  <c r="AA100" i="10" s="1"/>
  <c r="K31" i="10"/>
  <c r="K100" i="10" s="1"/>
  <c r="Y31" i="10"/>
  <c r="Y100" i="10" s="1"/>
  <c r="H164" i="10"/>
  <c r="H162" i="10"/>
  <c r="H163" i="10"/>
  <c r="H165" i="10"/>
  <c r="V59" i="10"/>
  <c r="V58" i="10" s="1"/>
  <c r="V143" i="10" s="1"/>
  <c r="X59" i="10"/>
  <c r="X58" i="10" s="1"/>
  <c r="X143" i="10" s="1"/>
  <c r="AA59" i="10"/>
  <c r="AA58" i="10" s="1"/>
  <c r="AA143" i="10" s="1"/>
  <c r="T59" i="10"/>
  <c r="T58" i="10" s="1"/>
  <c r="T143" i="10" s="1"/>
  <c r="Y59" i="10"/>
  <c r="Y58" i="10" s="1"/>
  <c r="Y143" i="10" s="1"/>
  <c r="I59" i="10"/>
  <c r="I58" i="10" s="1"/>
  <c r="I143" i="10" s="1"/>
  <c r="J174" i="10"/>
  <c r="J172" i="10"/>
  <c r="J171" i="10"/>
  <c r="J173" i="10"/>
  <c r="V52" i="10"/>
  <c r="V51" i="10" s="1"/>
  <c r="V134" i="10" s="1"/>
  <c r="Z52" i="10"/>
  <c r="Z51" i="10" s="1"/>
  <c r="Z134" i="10" s="1"/>
  <c r="S52" i="10"/>
  <c r="S51" i="10" s="1"/>
  <c r="S134" i="10" s="1"/>
  <c r="M52" i="10"/>
  <c r="M51" i="10" s="1"/>
  <c r="M134" i="10" s="1"/>
  <c r="L52" i="10"/>
  <c r="L51" i="10" s="1"/>
  <c r="L134" i="10" s="1"/>
  <c r="I52" i="10"/>
  <c r="I51" i="10" s="1"/>
  <c r="I134" i="10" s="1"/>
  <c r="AA39" i="10"/>
  <c r="AA116" i="10" s="1"/>
  <c r="Z39" i="10"/>
  <c r="Z116" i="10" s="1"/>
  <c r="Q39" i="10"/>
  <c r="Q116" i="10" s="1"/>
  <c r="V39" i="10"/>
  <c r="V116" i="10" s="1"/>
  <c r="J39" i="10"/>
  <c r="J116" i="10" s="1"/>
  <c r="R39" i="10"/>
  <c r="R116" i="10" s="1"/>
  <c r="X39" i="10"/>
  <c r="O39" i="10"/>
  <c r="H39" i="10"/>
  <c r="H116" i="10" s="1"/>
  <c r="AD39" i="10"/>
  <c r="S39" i="10"/>
  <c r="S116" i="10" s="1"/>
  <c r="K39" i="10"/>
  <c r="AJ41" i="10"/>
  <c r="AE39" i="10"/>
  <c r="AE116" i="10" s="1"/>
  <c r="T39" i="10"/>
  <c r="T116" i="10" s="1"/>
  <c r="I39" i="10"/>
  <c r="AC39" i="10"/>
  <c r="AC116" i="10" s="1"/>
  <c r="W39" i="10"/>
  <c r="W116" i="10" s="1"/>
  <c r="AF39" i="10"/>
  <c r="AF116" i="10" s="1"/>
  <c r="Y39" i="10"/>
  <c r="U39" i="10"/>
  <c r="U116" i="10" s="1"/>
  <c r="N39" i="10"/>
  <c r="N116" i="10" s="1"/>
  <c r="AJ42" i="10"/>
  <c r="L39" i="10"/>
  <c r="AB39" i="10"/>
  <c r="AI39" i="10"/>
  <c r="G39" i="10"/>
  <c r="AJ40" i="10"/>
  <c r="AJ78" i="3"/>
  <c r="AJ75" i="3"/>
  <c r="AJ69" i="3"/>
  <c r="AJ57" i="3"/>
  <c r="AJ46" i="3"/>
  <c r="AJ51" i="3"/>
  <c r="AJ41" i="3"/>
  <c r="AJ42" i="3"/>
  <c r="AJ43" i="3"/>
  <c r="AJ47" i="3"/>
  <c r="AJ28" i="3" l="1"/>
  <c r="G18" i="10"/>
  <c r="AC126" i="10"/>
  <c r="J127" i="10"/>
  <c r="J126" i="10"/>
  <c r="J128" i="10"/>
  <c r="AF36" i="10"/>
  <c r="AF108" i="10" s="1"/>
  <c r="AF110" i="10" s="1"/>
  <c r="AF19" i="10"/>
  <c r="AF31" i="10"/>
  <c r="AF100" i="10" s="1"/>
  <c r="AF102" i="10" s="1"/>
  <c r="AF52" i="10"/>
  <c r="AF51" i="10" s="1"/>
  <c r="AF134" i="10" s="1"/>
  <c r="AF135" i="10" s="1"/>
  <c r="AF59" i="10"/>
  <c r="AF58" i="10" s="1"/>
  <c r="AF143" i="10" s="1"/>
  <c r="AF145" i="10" s="1"/>
  <c r="AF22" i="10"/>
  <c r="AF21" i="10"/>
  <c r="L112" i="10"/>
  <c r="G44" i="10"/>
  <c r="G43" i="10" s="1"/>
  <c r="G125" i="10" s="1"/>
  <c r="AG129" i="10"/>
  <c r="AH69" i="10"/>
  <c r="AG32" i="10"/>
  <c r="AG61" i="10"/>
  <c r="AG37" i="10"/>
  <c r="AG54" i="10"/>
  <c r="AG57" i="10"/>
  <c r="AG34" i="10"/>
  <c r="AG62" i="10"/>
  <c r="AG33" i="10"/>
  <c r="AH68" i="10"/>
  <c r="AG55" i="10"/>
  <c r="AG20" i="10"/>
  <c r="AG23" i="10"/>
  <c r="AG35" i="10"/>
  <c r="AG53" i="10"/>
  <c r="AG38" i="10"/>
  <c r="AG60" i="10"/>
  <c r="AI128" i="10"/>
  <c r="Q127" i="10"/>
  <c r="AC127" i="10"/>
  <c r="AE127" i="10"/>
  <c r="AE129" i="10"/>
  <c r="AE128" i="10"/>
  <c r="I126" i="10"/>
  <c r="Q129" i="10"/>
  <c r="AC128" i="10"/>
  <c r="L129" i="10"/>
  <c r="AG126" i="10"/>
  <c r="Q126" i="10"/>
  <c r="N129" i="10"/>
  <c r="N126" i="10"/>
  <c r="AA128" i="10"/>
  <c r="AA127" i="10"/>
  <c r="AA126" i="10"/>
  <c r="AB129" i="10"/>
  <c r="AB128" i="10"/>
  <c r="AB127" i="10"/>
  <c r="I127" i="10"/>
  <c r="I128" i="10"/>
  <c r="T127" i="10"/>
  <c r="T128" i="10"/>
  <c r="T126" i="10"/>
  <c r="AI129" i="10"/>
  <c r="N127" i="10"/>
  <c r="AG127" i="10"/>
  <c r="P126" i="10"/>
  <c r="P127" i="10"/>
  <c r="P128" i="10"/>
  <c r="T18" i="10"/>
  <c r="T83" i="10" s="1"/>
  <c r="T86" i="10" s="1"/>
  <c r="AC111" i="10"/>
  <c r="AA18" i="10"/>
  <c r="AA83" i="10" s="1"/>
  <c r="AA85" i="10" s="1"/>
  <c r="AE18" i="10"/>
  <c r="AE83" i="10" s="1"/>
  <c r="AE87" i="10" s="1"/>
  <c r="Z18" i="10"/>
  <c r="Z83" i="10" s="1"/>
  <c r="Z85" i="10" s="1"/>
  <c r="L18" i="10"/>
  <c r="L83" i="10" s="1"/>
  <c r="L86" i="10" s="1"/>
  <c r="J18" i="10"/>
  <c r="J83" i="10" s="1"/>
  <c r="J85" i="10" s="1"/>
  <c r="U18" i="10"/>
  <c r="U83" i="10" s="1"/>
  <c r="U86" i="10" s="1"/>
  <c r="U109" i="10"/>
  <c r="M18" i="10"/>
  <c r="M83" i="10" s="1"/>
  <c r="M86" i="10" s="1"/>
  <c r="Y18" i="10"/>
  <c r="Y83" i="10" s="1"/>
  <c r="Y85" i="10" s="1"/>
  <c r="I18" i="10"/>
  <c r="I83" i="10" s="1"/>
  <c r="I84" i="10" s="1"/>
  <c r="U146" i="10"/>
  <c r="N110" i="10"/>
  <c r="AC147" i="10"/>
  <c r="N109" i="10"/>
  <c r="K111" i="10"/>
  <c r="Z110" i="10"/>
  <c r="S112" i="10"/>
  <c r="S111" i="10"/>
  <c r="J110" i="10"/>
  <c r="J109" i="10"/>
  <c r="AC112" i="10"/>
  <c r="AC109" i="10"/>
  <c r="X18" i="10"/>
  <c r="X83" i="10" s="1"/>
  <c r="X84" i="10" s="1"/>
  <c r="L110" i="10"/>
  <c r="N18" i="10"/>
  <c r="N83" i="10" s="1"/>
  <c r="N87" i="10" s="1"/>
  <c r="L111" i="10"/>
  <c r="S109" i="10"/>
  <c r="U112" i="10"/>
  <c r="U110" i="10"/>
  <c r="P18" i="10"/>
  <c r="P83" i="10" s="1"/>
  <c r="P84" i="10" s="1"/>
  <c r="S18" i="10"/>
  <c r="S83" i="10" s="1"/>
  <c r="S84" i="10" s="1"/>
  <c r="L102" i="10"/>
  <c r="J111" i="10"/>
  <c r="K18" i="10"/>
  <c r="K83" i="10" s="1"/>
  <c r="K87" i="10" s="1"/>
  <c r="AA109" i="10"/>
  <c r="Q18" i="10"/>
  <c r="Q83" i="10" s="1"/>
  <c r="Q87" i="10" s="1"/>
  <c r="J146" i="10"/>
  <c r="L104" i="10"/>
  <c r="J147" i="10"/>
  <c r="J144" i="10"/>
  <c r="L103" i="10"/>
  <c r="AD110" i="10"/>
  <c r="AC18" i="10"/>
  <c r="AC83" i="10" s="1"/>
  <c r="AC87" i="10" s="1"/>
  <c r="R18" i="10"/>
  <c r="R83" i="10" s="1"/>
  <c r="R86" i="10" s="1"/>
  <c r="AD111" i="10"/>
  <c r="AD112" i="10"/>
  <c r="AD18" i="10"/>
  <c r="AD83" i="10" s="1"/>
  <c r="AD85" i="10" s="1"/>
  <c r="H138" i="10"/>
  <c r="H137" i="10"/>
  <c r="H136" i="10"/>
  <c r="R111" i="10"/>
  <c r="N111" i="10"/>
  <c r="Z112" i="10"/>
  <c r="K112" i="10"/>
  <c r="AC145" i="10"/>
  <c r="U145" i="10"/>
  <c r="K109" i="10"/>
  <c r="AC144" i="10"/>
  <c r="W109" i="10"/>
  <c r="U147" i="10"/>
  <c r="W110" i="10"/>
  <c r="W111" i="10"/>
  <c r="P109" i="10"/>
  <c r="R101" i="10"/>
  <c r="P110" i="10"/>
  <c r="P112" i="10"/>
  <c r="M144" i="10"/>
  <c r="V18" i="10"/>
  <c r="V83" i="10" s="1"/>
  <c r="V85" i="10" s="1"/>
  <c r="AA110" i="10"/>
  <c r="AA112" i="10"/>
  <c r="R109" i="10"/>
  <c r="R112" i="10"/>
  <c r="M111" i="10"/>
  <c r="W18" i="10"/>
  <c r="W83" i="10" s="1"/>
  <c r="W85" i="10" s="1"/>
  <c r="O18" i="10"/>
  <c r="O83" i="10" s="1"/>
  <c r="O86" i="10" s="1"/>
  <c r="T109" i="10"/>
  <c r="T110" i="10"/>
  <c r="T111" i="10"/>
  <c r="V109" i="10"/>
  <c r="AD30" i="10"/>
  <c r="Z109" i="10"/>
  <c r="M145" i="10"/>
  <c r="V126" i="10"/>
  <c r="M147" i="10"/>
  <c r="R102" i="10"/>
  <c r="R104" i="10"/>
  <c r="T103" i="10"/>
  <c r="V129" i="10"/>
  <c r="V128" i="10"/>
  <c r="H18" i="10"/>
  <c r="H83" i="10" s="1"/>
  <c r="H87" i="10" s="1"/>
  <c r="M30" i="10"/>
  <c r="M112" i="10"/>
  <c r="AB111" i="10"/>
  <c r="M109" i="10"/>
  <c r="H126" i="10"/>
  <c r="H129" i="10"/>
  <c r="V110" i="10"/>
  <c r="H128" i="10"/>
  <c r="AB112" i="10"/>
  <c r="R127" i="10"/>
  <c r="T101" i="10"/>
  <c r="T102" i="10"/>
  <c r="Y110" i="10"/>
  <c r="K126" i="10"/>
  <c r="O128" i="10"/>
  <c r="O126" i="10"/>
  <c r="Q146" i="10"/>
  <c r="O127" i="10"/>
  <c r="Q147" i="10"/>
  <c r="Q144" i="10"/>
  <c r="AD147" i="10"/>
  <c r="AD144" i="10"/>
  <c r="O144" i="10"/>
  <c r="AD145" i="10"/>
  <c r="O145" i="10"/>
  <c r="X127" i="10"/>
  <c r="X129" i="10"/>
  <c r="Y111" i="10"/>
  <c r="Y112" i="10"/>
  <c r="Q112" i="10"/>
  <c r="Q111" i="10"/>
  <c r="Q109" i="10"/>
  <c r="AD101" i="10"/>
  <c r="AD104" i="10"/>
  <c r="AD103" i="10"/>
  <c r="Q102" i="10"/>
  <c r="AE102" i="10"/>
  <c r="Q104" i="10"/>
  <c r="AE101" i="10"/>
  <c r="AE103" i="10"/>
  <c r="V111" i="10"/>
  <c r="S127" i="10"/>
  <c r="W129" i="10"/>
  <c r="AF129" i="10"/>
  <c r="N102" i="10"/>
  <c r="AI126" i="10"/>
  <c r="AB18" i="10"/>
  <c r="AB83" i="10" s="1"/>
  <c r="AH128" i="10"/>
  <c r="W127" i="10"/>
  <c r="M101" i="10"/>
  <c r="U127" i="10"/>
  <c r="W128" i="10"/>
  <c r="M104" i="10"/>
  <c r="U128" i="10"/>
  <c r="M103" i="10"/>
  <c r="AD126" i="10"/>
  <c r="U129" i="10"/>
  <c r="AD129" i="10"/>
  <c r="N101" i="10"/>
  <c r="X126" i="10"/>
  <c r="I166" i="10"/>
  <c r="I167" i="10" s="1"/>
  <c r="I168" i="10" s="1"/>
  <c r="I160" i="10" s="1"/>
  <c r="I31" i="11" s="1"/>
  <c r="K129" i="10"/>
  <c r="S129" i="10"/>
  <c r="X166" i="10"/>
  <c r="X167" i="10" s="1"/>
  <c r="X168" i="10" s="1"/>
  <c r="X160" i="10" s="1"/>
  <c r="X31" i="11" s="1"/>
  <c r="L175" i="10"/>
  <c r="L176" i="10" s="1"/>
  <c r="L177" i="10" s="1"/>
  <c r="L169" i="10" s="1"/>
  <c r="L33" i="11" s="1"/>
  <c r="N175" i="10"/>
  <c r="N176" i="10" s="1"/>
  <c r="N177" i="10" s="1"/>
  <c r="N169" i="10" s="1"/>
  <c r="N33" i="11" s="1"/>
  <c r="S128" i="10"/>
  <c r="N103" i="10"/>
  <c r="AD128" i="10"/>
  <c r="Q101" i="10"/>
  <c r="O147" i="10"/>
  <c r="AC166" i="10"/>
  <c r="AC167" i="10" s="1"/>
  <c r="AC168" i="10" s="1"/>
  <c r="AC160" i="10" s="1"/>
  <c r="AC31" i="11" s="1"/>
  <c r="O175" i="10"/>
  <c r="O176" i="10" s="1"/>
  <c r="O177" i="10" s="1"/>
  <c r="O169" i="10" s="1"/>
  <c r="O33" i="11" s="1"/>
  <c r="N166" i="10"/>
  <c r="N167" i="10" s="1"/>
  <c r="N168" i="10" s="1"/>
  <c r="N160" i="10" s="1"/>
  <c r="N31" i="11" s="1"/>
  <c r="U175" i="10"/>
  <c r="U176" i="10" s="1"/>
  <c r="U177" i="10" s="1"/>
  <c r="U169" i="10" s="1"/>
  <c r="U33" i="11" s="1"/>
  <c r="AG175" i="10"/>
  <c r="AG176" i="10" s="1"/>
  <c r="AG177" i="10" s="1"/>
  <c r="AG169" i="10" s="1"/>
  <c r="AG33" i="11" s="1"/>
  <c r="S166" i="10"/>
  <c r="S167" i="10" s="1"/>
  <c r="S168" i="10" s="1"/>
  <c r="S160" i="10" s="1"/>
  <c r="S31" i="11" s="1"/>
  <c r="T166" i="10"/>
  <c r="T167" i="10" s="1"/>
  <c r="T168" i="10" s="1"/>
  <c r="T160" i="10" s="1"/>
  <c r="T31" i="11" s="1"/>
  <c r="O136" i="10"/>
  <c r="AB135" i="10"/>
  <c r="Z175" i="10"/>
  <c r="Z176" i="10" s="1"/>
  <c r="Z177" i="10" s="1"/>
  <c r="Z169" i="10" s="1"/>
  <c r="Z33" i="11" s="1"/>
  <c r="AB110" i="10"/>
  <c r="J175" i="10"/>
  <c r="J176" i="10" s="1"/>
  <c r="J177" i="10" s="1"/>
  <c r="J169" i="10" s="1"/>
  <c r="J33" i="11" s="1"/>
  <c r="AF175" i="10"/>
  <c r="AF176" i="10" s="1"/>
  <c r="AF177" i="10" s="1"/>
  <c r="AF169" i="10" s="1"/>
  <c r="AF33" i="11" s="1"/>
  <c r="X175" i="10"/>
  <c r="X176" i="10" s="1"/>
  <c r="X177" i="10" s="1"/>
  <c r="X169" i="10" s="1"/>
  <c r="X33" i="11" s="1"/>
  <c r="O166" i="10"/>
  <c r="O167" i="10" s="1"/>
  <c r="O168" i="10" s="1"/>
  <c r="O160" i="10" s="1"/>
  <c r="O31" i="11" s="1"/>
  <c r="AD166" i="10"/>
  <c r="AD167" i="10" s="1"/>
  <c r="AD168" i="10" s="1"/>
  <c r="AD160" i="10" s="1"/>
  <c r="AD31" i="11" s="1"/>
  <c r="L166" i="10"/>
  <c r="L167" i="10" s="1"/>
  <c r="L168" i="10" s="1"/>
  <c r="L160" i="10" s="1"/>
  <c r="L31" i="11" s="1"/>
  <c r="V166" i="10"/>
  <c r="V167" i="10" s="1"/>
  <c r="V168" i="10" s="1"/>
  <c r="V160" i="10" s="1"/>
  <c r="V31" i="11" s="1"/>
  <c r="K166" i="10"/>
  <c r="K167" i="10" s="1"/>
  <c r="K168" i="10" s="1"/>
  <c r="K160" i="10" s="1"/>
  <c r="K31" i="11" s="1"/>
  <c r="AH166" i="10"/>
  <c r="AH167" i="10" s="1"/>
  <c r="AH168" i="10" s="1"/>
  <c r="AH160" i="10" s="1"/>
  <c r="AH31" i="11" s="1"/>
  <c r="AB138" i="10"/>
  <c r="K128" i="10"/>
  <c r="AG166" i="10"/>
  <c r="AG167" i="10" s="1"/>
  <c r="AG168" i="10" s="1"/>
  <c r="AG160" i="10" s="1"/>
  <c r="AG31" i="11" s="1"/>
  <c r="AC175" i="10"/>
  <c r="AC176" i="10" s="1"/>
  <c r="AC177" i="10" s="1"/>
  <c r="AC169" i="10" s="1"/>
  <c r="AC33" i="11" s="1"/>
  <c r="H111" i="10"/>
  <c r="H112" i="10"/>
  <c r="H109" i="10"/>
  <c r="H110" i="10"/>
  <c r="H175" i="10"/>
  <c r="H176" i="10" s="1"/>
  <c r="H177" i="10" s="1"/>
  <c r="H169" i="10" s="1"/>
  <c r="H33" i="11" s="1"/>
  <c r="Y166" i="10"/>
  <c r="Y167" i="10" s="1"/>
  <c r="Y168" i="10" s="1"/>
  <c r="Y160" i="10" s="1"/>
  <c r="Y31" i="11" s="1"/>
  <c r="Q166" i="10"/>
  <c r="Q167" i="10" s="1"/>
  <c r="Q168" i="10" s="1"/>
  <c r="Q160" i="10" s="1"/>
  <c r="Q31" i="11" s="1"/>
  <c r="P175" i="10"/>
  <c r="P176" i="10" s="1"/>
  <c r="P177" i="10" s="1"/>
  <c r="P169" i="10" s="1"/>
  <c r="P33" i="11" s="1"/>
  <c r="AF127" i="10"/>
  <c r="AH129" i="10"/>
  <c r="AF126" i="10"/>
  <c r="AH127" i="10"/>
  <c r="L128" i="10"/>
  <c r="L127" i="10"/>
  <c r="R126" i="10"/>
  <c r="R128" i="10"/>
  <c r="S146" i="10"/>
  <c r="S144" i="10"/>
  <c r="S145" i="10"/>
  <c r="O137" i="10"/>
  <c r="O138" i="10"/>
  <c r="AB136" i="10"/>
  <c r="Z166" i="10"/>
  <c r="Z167" i="10" s="1"/>
  <c r="Z168" i="10" s="1"/>
  <c r="Z160" i="10" s="1"/>
  <c r="Z31" i="11" s="1"/>
  <c r="AD175" i="10"/>
  <c r="AD176" i="10" s="1"/>
  <c r="AD177" i="10" s="1"/>
  <c r="AD169" i="10" s="1"/>
  <c r="AD33" i="11" s="1"/>
  <c r="M175" i="10"/>
  <c r="M176" i="10" s="1"/>
  <c r="M177" i="10" s="1"/>
  <c r="M169" i="10" s="1"/>
  <c r="M33" i="11" s="1"/>
  <c r="V175" i="10"/>
  <c r="V176" i="10" s="1"/>
  <c r="V177" i="10" s="1"/>
  <c r="V169" i="10" s="1"/>
  <c r="V33" i="11" s="1"/>
  <c r="AA166" i="10"/>
  <c r="AA167" i="10" s="1"/>
  <c r="AA168" i="10" s="1"/>
  <c r="AA160" i="10" s="1"/>
  <c r="AA31" i="11" s="1"/>
  <c r="R166" i="10"/>
  <c r="R167" i="10" s="1"/>
  <c r="R168" i="10" s="1"/>
  <c r="R160" i="10" s="1"/>
  <c r="R31" i="11" s="1"/>
  <c r="J166" i="10"/>
  <c r="J167" i="10" s="1"/>
  <c r="J168" i="10" s="1"/>
  <c r="J160" i="10" s="1"/>
  <c r="J31" i="11" s="1"/>
  <c r="AI166" i="10"/>
  <c r="AI167" i="10" s="1"/>
  <c r="AI168" i="10" s="1"/>
  <c r="AI160" i="10" s="1"/>
  <c r="AI31" i="11" s="1"/>
  <c r="AH175" i="10"/>
  <c r="AH176" i="10" s="1"/>
  <c r="AH177" i="10" s="1"/>
  <c r="AH169" i="10" s="1"/>
  <c r="AH33" i="11" s="1"/>
  <c r="Y175" i="10"/>
  <c r="Y176" i="10" s="1"/>
  <c r="Y177" i="10" s="1"/>
  <c r="Y169" i="10" s="1"/>
  <c r="Y33" i="11" s="1"/>
  <c r="W166" i="10"/>
  <c r="W167" i="10" s="1"/>
  <c r="W168" i="10" s="1"/>
  <c r="W160" i="10" s="1"/>
  <c r="W31" i="11" s="1"/>
  <c r="AB166" i="10"/>
  <c r="AB167" i="10" s="1"/>
  <c r="AB168" i="10" s="1"/>
  <c r="AB160" i="10" s="1"/>
  <c r="AB31" i="11" s="1"/>
  <c r="K175" i="10"/>
  <c r="K176" i="10" s="1"/>
  <c r="K177" i="10" s="1"/>
  <c r="K169" i="10" s="1"/>
  <c r="K33" i="11" s="1"/>
  <c r="P166" i="10"/>
  <c r="P167" i="10" s="1"/>
  <c r="P168" i="10" s="1"/>
  <c r="P160" i="10" s="1"/>
  <c r="P31" i="11" s="1"/>
  <c r="AI175" i="10"/>
  <c r="AI176" i="10" s="1"/>
  <c r="AI177" i="10" s="1"/>
  <c r="AI169" i="10" s="1"/>
  <c r="AI33" i="11" s="1"/>
  <c r="U166" i="10"/>
  <c r="U167" i="10" s="1"/>
  <c r="U168" i="10" s="1"/>
  <c r="U160" i="10" s="1"/>
  <c r="U31" i="11" s="1"/>
  <c r="AA175" i="10"/>
  <c r="AA176" i="10" s="1"/>
  <c r="AA177" i="10" s="1"/>
  <c r="AA169" i="10" s="1"/>
  <c r="AA33" i="11" s="1"/>
  <c r="AB175" i="10"/>
  <c r="AB176" i="10" s="1"/>
  <c r="AB177" i="10" s="1"/>
  <c r="AB169" i="10" s="1"/>
  <c r="AB33" i="11" s="1"/>
  <c r="S175" i="10"/>
  <c r="S176" i="10" s="1"/>
  <c r="S177" i="10" s="1"/>
  <c r="S169" i="10" s="1"/>
  <c r="S33" i="11" s="1"/>
  <c r="AE175" i="10"/>
  <c r="AE176" i="10" s="1"/>
  <c r="AE177" i="10" s="1"/>
  <c r="AE169" i="10" s="1"/>
  <c r="AE33" i="11" s="1"/>
  <c r="H166" i="10"/>
  <c r="H167" i="10" s="1"/>
  <c r="H168" i="10" s="1"/>
  <c r="H160" i="10" s="1"/>
  <c r="H31" i="11" s="1"/>
  <c r="M166" i="10"/>
  <c r="M167" i="10" s="1"/>
  <c r="M168" i="10" s="1"/>
  <c r="M160" i="10" s="1"/>
  <c r="M31" i="11" s="1"/>
  <c r="Q175" i="10"/>
  <c r="Q176" i="10" s="1"/>
  <c r="Q177" i="10" s="1"/>
  <c r="Q169" i="10" s="1"/>
  <c r="Q33" i="11" s="1"/>
  <c r="O30" i="10"/>
  <c r="W175" i="10"/>
  <c r="W176" i="10" s="1"/>
  <c r="W177" i="10" s="1"/>
  <c r="W169" i="10" s="1"/>
  <c r="W33" i="11" s="1"/>
  <c r="T175" i="10"/>
  <c r="T176" i="10" s="1"/>
  <c r="T177" i="10" s="1"/>
  <c r="T169" i="10" s="1"/>
  <c r="T33" i="11" s="1"/>
  <c r="I135" i="10"/>
  <c r="I136" i="10"/>
  <c r="I137" i="10"/>
  <c r="I138" i="10"/>
  <c r="X101" i="10"/>
  <c r="X102" i="10"/>
  <c r="X103" i="10"/>
  <c r="X104" i="10"/>
  <c r="P138" i="10"/>
  <c r="P136" i="10"/>
  <c r="P137" i="10"/>
  <c r="P135" i="10"/>
  <c r="P101" i="10"/>
  <c r="P103" i="10"/>
  <c r="P102" i="10"/>
  <c r="P104" i="10"/>
  <c r="AA146" i="10"/>
  <c r="AA144" i="10"/>
  <c r="AA147" i="10"/>
  <c r="AA145" i="10"/>
  <c r="K104" i="10"/>
  <c r="K102" i="10"/>
  <c r="K103" i="10"/>
  <c r="K101" i="10"/>
  <c r="N138" i="10"/>
  <c r="N135" i="10"/>
  <c r="N137" i="10"/>
  <c r="N136" i="10"/>
  <c r="N145" i="10"/>
  <c r="N146" i="10"/>
  <c r="N144" i="10"/>
  <c r="N147" i="10"/>
  <c r="U101" i="10"/>
  <c r="U104" i="10"/>
  <c r="U103" i="10"/>
  <c r="U102" i="10"/>
  <c r="AE166" i="10"/>
  <c r="AE167" i="10" s="1"/>
  <c r="AE168" i="10" s="1"/>
  <c r="AE160" i="10" s="1"/>
  <c r="AE31" i="11" s="1"/>
  <c r="AB102" i="10"/>
  <c r="AB103" i="10"/>
  <c r="AB104" i="10"/>
  <c r="AB101" i="10"/>
  <c r="U137" i="10"/>
  <c r="U136" i="10"/>
  <c r="U135" i="10"/>
  <c r="U138" i="10"/>
  <c r="AB145" i="10"/>
  <c r="AB146" i="10"/>
  <c r="AB144" i="10"/>
  <c r="AB147" i="10"/>
  <c r="W102" i="10"/>
  <c r="W103" i="10"/>
  <c r="W101" i="10"/>
  <c r="W104" i="10"/>
  <c r="X110" i="10"/>
  <c r="X109" i="10"/>
  <c r="X112" i="10"/>
  <c r="X111" i="10"/>
  <c r="G74" i="10"/>
  <c r="AJ75" i="10"/>
  <c r="Z135" i="10"/>
  <c r="Z136" i="10"/>
  <c r="Z137" i="10"/>
  <c r="Z138" i="10"/>
  <c r="V146" i="10"/>
  <c r="V147" i="10"/>
  <c r="V144" i="10"/>
  <c r="V145" i="10"/>
  <c r="Y103" i="10"/>
  <c r="Y101" i="10"/>
  <c r="Y104" i="10"/>
  <c r="Y102" i="10"/>
  <c r="X135" i="10"/>
  <c r="X138" i="10"/>
  <c r="X137" i="10"/>
  <c r="X136" i="10"/>
  <c r="G51" i="10"/>
  <c r="L145" i="10"/>
  <c r="L144" i="10"/>
  <c r="L146" i="10"/>
  <c r="L147" i="10"/>
  <c r="I101" i="10"/>
  <c r="I104" i="10"/>
  <c r="I103" i="10"/>
  <c r="I102" i="10"/>
  <c r="AE110" i="10"/>
  <c r="AE111" i="10"/>
  <c r="AE112" i="10"/>
  <c r="AE109" i="10"/>
  <c r="V138" i="10"/>
  <c r="V135" i="10"/>
  <c r="V136" i="10"/>
  <c r="V137" i="10"/>
  <c r="Q137" i="10"/>
  <c r="Q138" i="10"/>
  <c r="Q135" i="10"/>
  <c r="Q136" i="10"/>
  <c r="Z126" i="10"/>
  <c r="Z127" i="10"/>
  <c r="Z128" i="10"/>
  <c r="Z129" i="10"/>
  <c r="P30" i="10"/>
  <c r="Y30" i="10"/>
  <c r="I30" i="10"/>
  <c r="K30" i="10"/>
  <c r="M137" i="10"/>
  <c r="M135" i="10"/>
  <c r="M136" i="10"/>
  <c r="M138" i="10"/>
  <c r="I146" i="10"/>
  <c r="I144" i="10"/>
  <c r="I147" i="10"/>
  <c r="I145" i="10"/>
  <c r="AA101" i="10"/>
  <c r="AA104" i="10"/>
  <c r="AA102" i="10"/>
  <c r="AA103" i="10"/>
  <c r="AA138" i="10"/>
  <c r="AA136" i="10"/>
  <c r="AA137" i="10"/>
  <c r="AA135" i="10"/>
  <c r="G58" i="10"/>
  <c r="Z104" i="10"/>
  <c r="Z102" i="10"/>
  <c r="Z103" i="10"/>
  <c r="Z101" i="10"/>
  <c r="J103" i="10"/>
  <c r="J102" i="10"/>
  <c r="J104" i="10"/>
  <c r="J101" i="10"/>
  <c r="O110" i="10"/>
  <c r="O112" i="10"/>
  <c r="O111" i="10"/>
  <c r="O109" i="10"/>
  <c r="AE137" i="10"/>
  <c r="AE136" i="10"/>
  <c r="AE138" i="10"/>
  <c r="AE135" i="10"/>
  <c r="M129" i="10"/>
  <c r="M127" i="10"/>
  <c r="M128" i="10"/>
  <c r="M126" i="10"/>
  <c r="Z145" i="10"/>
  <c r="Z147" i="10"/>
  <c r="Z144" i="10"/>
  <c r="Z146" i="10"/>
  <c r="Y138" i="10"/>
  <c r="Y137" i="10"/>
  <c r="Y135" i="10"/>
  <c r="Y136" i="10"/>
  <c r="AC136" i="10"/>
  <c r="AC137" i="10"/>
  <c r="AC135" i="10"/>
  <c r="AC138" i="10"/>
  <c r="AE144" i="10"/>
  <c r="AE145" i="10"/>
  <c r="AE146" i="10"/>
  <c r="AE147" i="10"/>
  <c r="K145" i="10"/>
  <c r="K144" i="10"/>
  <c r="K147" i="10"/>
  <c r="K146" i="10"/>
  <c r="O103" i="10"/>
  <c r="O104" i="10"/>
  <c r="O101" i="10"/>
  <c r="O102" i="10"/>
  <c r="T147" i="10"/>
  <c r="T145" i="10"/>
  <c r="T146" i="10"/>
  <c r="T144" i="10"/>
  <c r="I110" i="10"/>
  <c r="I112" i="10"/>
  <c r="I111" i="10"/>
  <c r="I109" i="10"/>
  <c r="Y127" i="10"/>
  <c r="Y126" i="10"/>
  <c r="Y129" i="10"/>
  <c r="Y128" i="10"/>
  <c r="R136" i="10"/>
  <c r="R138" i="10"/>
  <c r="R137" i="10"/>
  <c r="R135" i="10"/>
  <c r="G100" i="10"/>
  <c r="L136" i="10"/>
  <c r="L135" i="10"/>
  <c r="L138" i="10"/>
  <c r="L137" i="10"/>
  <c r="S102" i="10"/>
  <c r="S101" i="10"/>
  <c r="S103" i="10"/>
  <c r="S104" i="10"/>
  <c r="J138" i="10"/>
  <c r="J137" i="10"/>
  <c r="J136" i="10"/>
  <c r="J135" i="10"/>
  <c r="H144" i="10"/>
  <c r="H146" i="10"/>
  <c r="H145" i="10"/>
  <c r="H147" i="10"/>
  <c r="X30" i="10"/>
  <c r="S137" i="10"/>
  <c r="S135" i="10"/>
  <c r="S136" i="10"/>
  <c r="S138" i="10"/>
  <c r="Y145" i="10"/>
  <c r="Y147" i="10"/>
  <c r="Y146" i="10"/>
  <c r="Y144" i="10"/>
  <c r="X146" i="10"/>
  <c r="X145" i="10"/>
  <c r="X144" i="10"/>
  <c r="X147" i="10"/>
  <c r="G83" i="10"/>
  <c r="V103" i="10"/>
  <c r="V104" i="10"/>
  <c r="V101" i="10"/>
  <c r="V102" i="10"/>
  <c r="G108" i="10"/>
  <c r="K135" i="10"/>
  <c r="K138" i="10"/>
  <c r="K137" i="10"/>
  <c r="K136" i="10"/>
  <c r="T137" i="10"/>
  <c r="T136" i="10"/>
  <c r="T138" i="10"/>
  <c r="T135" i="10"/>
  <c r="I175" i="10"/>
  <c r="I176" i="10" s="1"/>
  <c r="I177" i="10" s="1"/>
  <c r="I169" i="10" s="1"/>
  <c r="I33" i="11" s="1"/>
  <c r="W145" i="10"/>
  <c r="W144" i="10"/>
  <c r="W146" i="10"/>
  <c r="W147" i="10"/>
  <c r="AC101" i="10"/>
  <c r="AC104" i="10"/>
  <c r="AC102" i="10"/>
  <c r="AC103" i="10"/>
  <c r="AF166" i="10"/>
  <c r="AF167" i="10" s="1"/>
  <c r="AF168" i="10" s="1"/>
  <c r="AF160" i="10" s="1"/>
  <c r="AF31" i="11" s="1"/>
  <c r="AD137" i="10"/>
  <c r="AD138" i="10"/>
  <c r="AD136" i="10"/>
  <c r="AD135" i="10"/>
  <c r="W135" i="10"/>
  <c r="W137" i="10"/>
  <c r="W138" i="10"/>
  <c r="W136" i="10"/>
  <c r="P144" i="10"/>
  <c r="P145" i="10"/>
  <c r="P147" i="10"/>
  <c r="P146" i="10"/>
  <c r="R147" i="10"/>
  <c r="R144" i="10"/>
  <c r="R145" i="10"/>
  <c r="R146" i="10"/>
  <c r="G71" i="10"/>
  <c r="AJ72" i="10"/>
  <c r="H102" i="10"/>
  <c r="H103" i="10"/>
  <c r="H104" i="10"/>
  <c r="H101" i="10"/>
  <c r="R175" i="10"/>
  <c r="R176" i="10" s="1"/>
  <c r="R177" i="10" s="1"/>
  <c r="R169" i="10" s="1"/>
  <c r="R33" i="11" s="1"/>
  <c r="AE30" i="10"/>
  <c r="U30" i="10"/>
  <c r="AD116" i="10"/>
  <c r="AD120" i="10" s="1"/>
  <c r="H30" i="10"/>
  <c r="V30" i="10"/>
  <c r="N30" i="10"/>
  <c r="Q30" i="10"/>
  <c r="K116" i="10"/>
  <c r="K119" i="10" s="1"/>
  <c r="Z30" i="10"/>
  <c r="AA30" i="10"/>
  <c r="X116" i="10"/>
  <c r="X120" i="10" s="1"/>
  <c r="O116" i="10"/>
  <c r="O118" i="10" s="1"/>
  <c r="Y116" i="10"/>
  <c r="Y119" i="10" s="1"/>
  <c r="J30" i="10"/>
  <c r="R30" i="10"/>
  <c r="I116" i="10"/>
  <c r="I117" i="10" s="1"/>
  <c r="S30" i="10"/>
  <c r="T30" i="10"/>
  <c r="W30" i="10"/>
  <c r="AC30" i="10"/>
  <c r="G116" i="10"/>
  <c r="G30" i="10"/>
  <c r="AJ39" i="10"/>
  <c r="P117" i="10"/>
  <c r="P119" i="10"/>
  <c r="P120" i="10"/>
  <c r="P118" i="10"/>
  <c r="AI116" i="10"/>
  <c r="V118" i="10"/>
  <c r="V119" i="10"/>
  <c r="V120" i="10"/>
  <c r="V117" i="10"/>
  <c r="AF118" i="10"/>
  <c r="AF119" i="10"/>
  <c r="AF120" i="10"/>
  <c r="AF117" i="10"/>
  <c r="M119" i="10"/>
  <c r="M117" i="10"/>
  <c r="M118" i="10"/>
  <c r="M120" i="10"/>
  <c r="Q119" i="10"/>
  <c r="Q117" i="10"/>
  <c r="Q118" i="10"/>
  <c r="Q120" i="10"/>
  <c r="R120" i="10"/>
  <c r="R119" i="10"/>
  <c r="R117" i="10"/>
  <c r="R118" i="10"/>
  <c r="AB116" i="10"/>
  <c r="AB30" i="10"/>
  <c r="AA120" i="10"/>
  <c r="AA118" i="10"/>
  <c r="AA117" i="10"/>
  <c r="AA119" i="10"/>
  <c r="AE118" i="10"/>
  <c r="AE119" i="10"/>
  <c r="AE117" i="10"/>
  <c r="AE120" i="10"/>
  <c r="L116" i="10"/>
  <c r="L30" i="10"/>
  <c r="H119" i="10"/>
  <c r="H118" i="10"/>
  <c r="H117" i="10"/>
  <c r="H120" i="10"/>
  <c r="AC117" i="10"/>
  <c r="AC119" i="10"/>
  <c r="AC118" i="10"/>
  <c r="AC120" i="10"/>
  <c r="T119" i="10"/>
  <c r="T120" i="10"/>
  <c r="T118" i="10"/>
  <c r="T117" i="10"/>
  <c r="J119" i="10"/>
  <c r="J120" i="10"/>
  <c r="J118" i="10"/>
  <c r="J117" i="10"/>
  <c r="W118" i="10"/>
  <c r="W119" i="10"/>
  <c r="W120" i="10"/>
  <c r="W117" i="10"/>
  <c r="U118" i="10"/>
  <c r="U120" i="10"/>
  <c r="U117" i="10"/>
  <c r="U119" i="10"/>
  <c r="Z119" i="10"/>
  <c r="Z117" i="10"/>
  <c r="Z118" i="10"/>
  <c r="Z120" i="10"/>
  <c r="N118" i="10"/>
  <c r="N117" i="10"/>
  <c r="N119" i="10"/>
  <c r="N120" i="10"/>
  <c r="S120" i="10"/>
  <c r="S119" i="10"/>
  <c r="S118" i="10"/>
  <c r="S117" i="10"/>
  <c r="AH120" i="10"/>
  <c r="AH117" i="10"/>
  <c r="AH118" i="10"/>
  <c r="AH119" i="10"/>
  <c r="AG120" i="10"/>
  <c r="AG117" i="10"/>
  <c r="AG118" i="10"/>
  <c r="AG119" i="10"/>
  <c r="Z65" i="10"/>
  <c r="Z66" i="10"/>
  <c r="M65" i="10"/>
  <c r="M66" i="10"/>
  <c r="S66" i="10"/>
  <c r="S65" i="10"/>
  <c r="J65" i="10"/>
  <c r="J66" i="10"/>
  <c r="AD65" i="10"/>
  <c r="AD66" i="10"/>
  <c r="AE66" i="10"/>
  <c r="AE65" i="10"/>
  <c r="V65" i="10"/>
  <c r="V66" i="10"/>
  <c r="O65" i="10"/>
  <c r="O66" i="10"/>
  <c r="AH66" i="10"/>
  <c r="AH65" i="10"/>
  <c r="G65" i="10"/>
  <c r="G66" i="10"/>
  <c r="H66" i="10"/>
  <c r="H65" i="10"/>
  <c r="L65" i="10"/>
  <c r="L66" i="10"/>
  <c r="T65" i="10"/>
  <c r="T66" i="10"/>
  <c r="Y66" i="10"/>
  <c r="Y65" i="10"/>
  <c r="N65" i="10"/>
  <c r="N66" i="10"/>
  <c r="AF66" i="10"/>
  <c r="AF65" i="10"/>
  <c r="AA65" i="10"/>
  <c r="AA66" i="10"/>
  <c r="P66" i="10"/>
  <c r="P65" i="10"/>
  <c r="X66" i="10"/>
  <c r="X65" i="10"/>
  <c r="R65" i="10"/>
  <c r="R66" i="10"/>
  <c r="AB65" i="10"/>
  <c r="AB66" i="10"/>
  <c r="I66" i="10"/>
  <c r="I65" i="10"/>
  <c r="K65" i="10"/>
  <c r="K66" i="10"/>
  <c r="Q66" i="10"/>
  <c r="Q65" i="10"/>
  <c r="U65" i="10"/>
  <c r="U66" i="10"/>
  <c r="W66" i="10"/>
  <c r="W65" i="10"/>
  <c r="AC65" i="10"/>
  <c r="AC66" i="10"/>
  <c r="AG65" i="10"/>
  <c r="AG66" i="10"/>
  <c r="AI66" i="10"/>
  <c r="AI65" i="10"/>
  <c r="L26" i="10"/>
  <c r="X26" i="10"/>
  <c r="S28" i="10"/>
  <c r="Y26" i="10"/>
  <c r="AJ72" i="3"/>
  <c r="M26" i="10"/>
  <c r="AF109" i="10" l="1"/>
  <c r="AF112" i="10"/>
  <c r="AF111" i="10"/>
  <c r="J130" i="10"/>
  <c r="J131" i="10" s="1"/>
  <c r="J132" i="10" s="1"/>
  <c r="J124" i="10" s="1"/>
  <c r="J23" i="11" s="1"/>
  <c r="AE130" i="10"/>
  <c r="AE131" i="10" s="1"/>
  <c r="AE132" i="10" s="1"/>
  <c r="AE124" i="10" s="1"/>
  <c r="AE23" i="11" s="1"/>
  <c r="AF101" i="10"/>
  <c r="AF30" i="10"/>
  <c r="AF146" i="10"/>
  <c r="AF18" i="10"/>
  <c r="AF83" i="10" s="1"/>
  <c r="AF84" i="10" s="1"/>
  <c r="AF103" i="10"/>
  <c r="AF104" i="10"/>
  <c r="AI130" i="10"/>
  <c r="AI131" i="10" s="1"/>
  <c r="AF136" i="10"/>
  <c r="AF137" i="10"/>
  <c r="AF138" i="10"/>
  <c r="AF147" i="10"/>
  <c r="AF144" i="10"/>
  <c r="AJ43" i="10"/>
  <c r="AJ44" i="10"/>
  <c r="AC130" i="10"/>
  <c r="AC131" i="10" s="1"/>
  <c r="AC132" i="10" s="1"/>
  <c r="AC124" i="10" s="1"/>
  <c r="AC23" i="11" s="1"/>
  <c r="AA130" i="10"/>
  <c r="AA131" i="10" s="1"/>
  <c r="AA132" i="10" s="1"/>
  <c r="AA124" i="10" s="1"/>
  <c r="AA23" i="11" s="1"/>
  <c r="AG130" i="10"/>
  <c r="AG131" i="10" s="1"/>
  <c r="AG132" i="10" s="1"/>
  <c r="AG124" i="10" s="1"/>
  <c r="AG23" i="11" s="1"/>
  <c r="AH62" i="10"/>
  <c r="AH34" i="10"/>
  <c r="AH54" i="10"/>
  <c r="AH57" i="10"/>
  <c r="AH53" i="10"/>
  <c r="AH23" i="10"/>
  <c r="AH60" i="10"/>
  <c r="AH38" i="10"/>
  <c r="AH35" i="10"/>
  <c r="AH32" i="10"/>
  <c r="AH20" i="10"/>
  <c r="AH37" i="10"/>
  <c r="AH55" i="10"/>
  <c r="AH33" i="10"/>
  <c r="AH61" i="10"/>
  <c r="AG59" i="10"/>
  <c r="AG52" i="10"/>
  <c r="AG36" i="10"/>
  <c r="AG26" i="10"/>
  <c r="AG21" i="10"/>
  <c r="AG31" i="10"/>
  <c r="AG22" i="10"/>
  <c r="AG19" i="10"/>
  <c r="AG28" i="10"/>
  <c r="V130" i="10"/>
  <c r="V131" i="10" s="1"/>
  <c r="V132" i="10" s="1"/>
  <c r="V124" i="10" s="1"/>
  <c r="V23" i="11" s="1"/>
  <c r="Q130" i="10"/>
  <c r="Q131" i="10" s="1"/>
  <c r="Q132" i="10" s="1"/>
  <c r="Q124" i="10" s="1"/>
  <c r="Q23" i="11" s="1"/>
  <c r="T130" i="10"/>
  <c r="T131" i="10" s="1"/>
  <c r="T132" i="10" s="1"/>
  <c r="T124" i="10" s="1"/>
  <c r="T23" i="11" s="1"/>
  <c r="I130" i="10"/>
  <c r="I131" i="10" s="1"/>
  <c r="I132" i="10" s="1"/>
  <c r="I124" i="10" s="1"/>
  <c r="I23" i="11" s="1"/>
  <c r="AF130" i="10"/>
  <c r="AF131" i="10" s="1"/>
  <c r="AF132" i="10" s="1"/>
  <c r="AF124" i="10" s="1"/>
  <c r="AF23" i="11" s="1"/>
  <c r="N130" i="10"/>
  <c r="N131" i="10" s="1"/>
  <c r="N132" i="10" s="1"/>
  <c r="N124" i="10" s="1"/>
  <c r="N23" i="11" s="1"/>
  <c r="P130" i="10"/>
  <c r="P131" i="10" s="1"/>
  <c r="P132" i="10" s="1"/>
  <c r="P124" i="10" s="1"/>
  <c r="P23" i="11" s="1"/>
  <c r="AB130" i="10"/>
  <c r="AB131" i="10" s="1"/>
  <c r="AB132" i="10" s="1"/>
  <c r="AB124" i="10" s="1"/>
  <c r="AB23" i="11" s="1"/>
  <c r="H130" i="10"/>
  <c r="H131" i="10" s="1"/>
  <c r="H132" i="10" s="1"/>
  <c r="H124" i="10" s="1"/>
  <c r="H23" i="11" s="1"/>
  <c r="O130" i="10"/>
  <c r="O131" i="10" s="1"/>
  <c r="O132" i="10" s="1"/>
  <c r="O124" i="10" s="1"/>
  <c r="O23" i="11" s="1"/>
  <c r="AH130" i="10"/>
  <c r="AH131" i="10" s="1"/>
  <c r="AH132" i="10" s="1"/>
  <c r="AH124" i="10" s="1"/>
  <c r="AH23" i="11" s="1"/>
  <c r="U87" i="10"/>
  <c r="U85" i="10"/>
  <c r="U84" i="10"/>
  <c r="T85" i="10"/>
  <c r="T84" i="10"/>
  <c r="T87" i="10"/>
  <c r="L84" i="10"/>
  <c r="J86" i="10"/>
  <c r="AE84" i="10"/>
  <c r="Y87" i="10"/>
  <c r="Y86" i="10"/>
  <c r="AA87" i="10"/>
  <c r="AA86" i="10"/>
  <c r="AA84" i="10"/>
  <c r="Y84" i="10"/>
  <c r="M84" i="10"/>
  <c r="AE85" i="10"/>
  <c r="AE86" i="10"/>
  <c r="Z86" i="10"/>
  <c r="AC86" i="10"/>
  <c r="L87" i="10"/>
  <c r="Z84" i="10"/>
  <c r="Z87" i="10"/>
  <c r="J87" i="10"/>
  <c r="J84" i="10"/>
  <c r="K85" i="10"/>
  <c r="I85" i="10"/>
  <c r="L85" i="10"/>
  <c r="N85" i="10"/>
  <c r="N86" i="10"/>
  <c r="M87" i="10"/>
  <c r="M85" i="10"/>
  <c r="U113" i="10"/>
  <c r="U114" i="10" s="1"/>
  <c r="U115" i="10" s="1"/>
  <c r="AD84" i="10"/>
  <c r="V84" i="10"/>
  <c r="Q86" i="10"/>
  <c r="S113" i="10"/>
  <c r="S114" i="10" s="1"/>
  <c r="S115" i="10" s="1"/>
  <c r="L105" i="10"/>
  <c r="L106" i="10" s="1"/>
  <c r="L107" i="10" s="1"/>
  <c r="P85" i="10"/>
  <c r="I86" i="10"/>
  <c r="I87" i="10"/>
  <c r="S87" i="10"/>
  <c r="J113" i="10"/>
  <c r="J114" i="10" s="1"/>
  <c r="J115" i="10" s="1"/>
  <c r="AC113" i="10"/>
  <c r="AC114" i="10" s="1"/>
  <c r="AC115" i="10" s="1"/>
  <c r="S86" i="10"/>
  <c r="L113" i="10"/>
  <c r="L114" i="10" s="1"/>
  <c r="L115" i="10" s="1"/>
  <c r="S85" i="10"/>
  <c r="N113" i="10"/>
  <c r="N114" i="10" s="1"/>
  <c r="N115" i="10" s="1"/>
  <c r="AC85" i="10"/>
  <c r="AC84" i="10"/>
  <c r="K113" i="10"/>
  <c r="K114" i="10" s="1"/>
  <c r="K115" i="10" s="1"/>
  <c r="X85" i="10"/>
  <c r="X87" i="10"/>
  <c r="P87" i="10"/>
  <c r="AD86" i="10"/>
  <c r="X86" i="10"/>
  <c r="AD87" i="10"/>
  <c r="V86" i="10"/>
  <c r="Q85" i="10"/>
  <c r="V87" i="10"/>
  <c r="N84" i="10"/>
  <c r="Q84" i="10"/>
  <c r="P86" i="10"/>
  <c r="AA113" i="10"/>
  <c r="AA114" i="10" s="1"/>
  <c r="AA115" i="10" s="1"/>
  <c r="AD113" i="10"/>
  <c r="AD114" i="10" s="1"/>
  <c r="AD115" i="10" s="1"/>
  <c r="J148" i="10"/>
  <c r="J149" i="10" s="1"/>
  <c r="J150" i="10" s="1"/>
  <c r="J142" i="10" s="1"/>
  <c r="J27" i="11" s="1"/>
  <c r="H139" i="10"/>
  <c r="H140" i="10" s="1"/>
  <c r="K86" i="10"/>
  <c r="K84" i="10"/>
  <c r="Z113" i="10"/>
  <c r="Z114" i="10" s="1"/>
  <c r="Z115" i="10" s="1"/>
  <c r="R87" i="10"/>
  <c r="R84" i="10"/>
  <c r="AC148" i="10"/>
  <c r="AC149" i="10" s="1"/>
  <c r="AC150" i="10" s="1"/>
  <c r="AC142" i="10" s="1"/>
  <c r="AC27" i="11" s="1"/>
  <c r="R85" i="10"/>
  <c r="H86" i="10"/>
  <c r="R113" i="10"/>
  <c r="R114" i="10" s="1"/>
  <c r="R115" i="10" s="1"/>
  <c r="U148" i="10"/>
  <c r="U149" i="10" s="1"/>
  <c r="U150" i="10" s="1"/>
  <c r="U142" i="10" s="1"/>
  <c r="U27" i="11" s="1"/>
  <c r="H85" i="10"/>
  <c r="H84" i="10"/>
  <c r="P113" i="10"/>
  <c r="P114" i="10" s="1"/>
  <c r="P115" i="10" s="1"/>
  <c r="W86" i="10"/>
  <c r="W87" i="10"/>
  <c r="O87" i="10"/>
  <c r="R105" i="10"/>
  <c r="R106" i="10" s="1"/>
  <c r="R107" i="10" s="1"/>
  <c r="W84" i="10"/>
  <c r="O84" i="10"/>
  <c r="W113" i="10"/>
  <c r="W114" i="10" s="1"/>
  <c r="W115" i="10" s="1"/>
  <c r="M148" i="10"/>
  <c r="M149" i="10" s="1"/>
  <c r="M150" i="10" s="1"/>
  <c r="M142" i="10" s="1"/>
  <c r="M27" i="11" s="1"/>
  <c r="T113" i="10"/>
  <c r="T114" i="10" s="1"/>
  <c r="T115" i="10" s="1"/>
  <c r="AE105" i="10"/>
  <c r="AE106" i="10" s="1"/>
  <c r="AE107" i="10" s="1"/>
  <c r="O85" i="10"/>
  <c r="V113" i="10"/>
  <c r="V114" i="10" s="1"/>
  <c r="V115" i="10" s="1"/>
  <c r="M113" i="10"/>
  <c r="M114" i="10" s="1"/>
  <c r="M115" i="10" s="1"/>
  <c r="T105" i="10"/>
  <c r="T106" i="10" s="1"/>
  <c r="T107" i="10" s="1"/>
  <c r="Q148" i="10"/>
  <c r="Q149" i="10" s="1"/>
  <c r="Q150" i="10" s="1"/>
  <c r="Q142" i="10" s="1"/>
  <c r="Q27" i="11" s="1"/>
  <c r="AB113" i="10"/>
  <c r="AB114" i="10" s="1"/>
  <c r="AB115" i="10" s="1"/>
  <c r="Q113" i="10"/>
  <c r="Q114" i="10" s="1"/>
  <c r="Q115" i="10" s="1"/>
  <c r="AD130" i="10"/>
  <c r="AD131" i="10" s="1"/>
  <c r="AD132" i="10" s="1"/>
  <c r="AD124" i="10" s="1"/>
  <c r="AD23" i="11" s="1"/>
  <c r="AD105" i="10"/>
  <c r="AD106" i="10" s="1"/>
  <c r="AD107" i="10" s="1"/>
  <c r="Q105" i="10"/>
  <c r="Q106" i="10" s="1"/>
  <c r="Q107" i="10" s="1"/>
  <c r="M105" i="10"/>
  <c r="M106" i="10" s="1"/>
  <c r="M107" i="10" s="1"/>
  <c r="AD148" i="10"/>
  <c r="AD149" i="10" s="1"/>
  <c r="AD150" i="10" s="1"/>
  <c r="AD142" i="10" s="1"/>
  <c r="AD27" i="11" s="1"/>
  <c r="K130" i="10"/>
  <c r="K131" i="10" s="1"/>
  <c r="K132" i="10" s="1"/>
  <c r="K124" i="10" s="1"/>
  <c r="K23" i="11" s="1"/>
  <c r="Y113" i="10"/>
  <c r="Y114" i="10" s="1"/>
  <c r="Y115" i="10" s="1"/>
  <c r="X130" i="10"/>
  <c r="X131" i="10" s="1"/>
  <c r="X132" i="10" s="1"/>
  <c r="X124" i="10" s="1"/>
  <c r="X23" i="11" s="1"/>
  <c r="O148" i="10"/>
  <c r="O149" i="10" s="1"/>
  <c r="O150" i="10" s="1"/>
  <c r="O142" i="10" s="1"/>
  <c r="O27" i="11" s="1"/>
  <c r="W130" i="10"/>
  <c r="W131" i="10" s="1"/>
  <c r="W132" i="10" s="1"/>
  <c r="W124" i="10" s="1"/>
  <c r="W23" i="11" s="1"/>
  <c r="S130" i="10"/>
  <c r="S131" i="10" s="1"/>
  <c r="S132" i="10" s="1"/>
  <c r="S124" i="10" s="1"/>
  <c r="S23" i="11" s="1"/>
  <c r="U130" i="10"/>
  <c r="U131" i="10" s="1"/>
  <c r="U132" i="10" s="1"/>
  <c r="U124" i="10" s="1"/>
  <c r="U23" i="11" s="1"/>
  <c r="N105" i="10"/>
  <c r="N106" i="10" s="1"/>
  <c r="N107" i="10" s="1"/>
  <c r="AB85" i="10"/>
  <c r="AB86" i="10"/>
  <c r="AB84" i="10"/>
  <c r="AB87" i="10"/>
  <c r="O139" i="10"/>
  <c r="O140" i="10" s="1"/>
  <c r="O141" i="10" s="1"/>
  <c r="O133" i="10" s="1"/>
  <c r="O25" i="11" s="1"/>
  <c r="Y105" i="10"/>
  <c r="Y106" i="10" s="1"/>
  <c r="Y107" i="10" s="1"/>
  <c r="L130" i="10"/>
  <c r="L131" i="10" s="1"/>
  <c r="L132" i="10" s="1"/>
  <c r="L124" i="10" s="1"/>
  <c r="L23" i="11" s="1"/>
  <c r="H113" i="10"/>
  <c r="H114" i="10" s="1"/>
  <c r="H115" i="10" s="1"/>
  <c r="AB139" i="10"/>
  <c r="AB140" i="10" s="1"/>
  <c r="AB141" i="10" s="1"/>
  <c r="AB133" i="10" s="1"/>
  <c r="AB25" i="11" s="1"/>
  <c r="U139" i="10"/>
  <c r="U140" i="10" s="1"/>
  <c r="U141" i="10" s="1"/>
  <c r="U133" i="10" s="1"/>
  <c r="U25" i="11" s="1"/>
  <c r="I105" i="10"/>
  <c r="I106" i="10" s="1"/>
  <c r="I107" i="10" s="1"/>
  <c r="W105" i="10"/>
  <c r="W106" i="10" s="1"/>
  <c r="W107" i="10" s="1"/>
  <c r="R130" i="10"/>
  <c r="R131" i="10" s="1"/>
  <c r="R132" i="10" s="1"/>
  <c r="R124" i="10" s="1"/>
  <c r="R23" i="11" s="1"/>
  <c r="T148" i="10"/>
  <c r="T149" i="10" s="1"/>
  <c r="T150" i="10" s="1"/>
  <c r="T142" i="10" s="1"/>
  <c r="T27" i="11" s="1"/>
  <c r="Z105" i="10"/>
  <c r="Z106" i="10" s="1"/>
  <c r="Z107" i="10" s="1"/>
  <c r="L139" i="10"/>
  <c r="L140" i="10" s="1"/>
  <c r="L141" i="10" s="1"/>
  <c r="L133" i="10" s="1"/>
  <c r="L25" i="11" s="1"/>
  <c r="R139" i="10"/>
  <c r="R140" i="10" s="1"/>
  <c r="R141" i="10" s="1"/>
  <c r="R133" i="10" s="1"/>
  <c r="R25" i="11" s="1"/>
  <c r="I139" i="10"/>
  <c r="I140" i="10" s="1"/>
  <c r="I141" i="10" s="1"/>
  <c r="I133" i="10" s="1"/>
  <c r="I25" i="11" s="1"/>
  <c r="AE148" i="10"/>
  <c r="AE149" i="10" s="1"/>
  <c r="AE150" i="10" s="1"/>
  <c r="AE142" i="10" s="1"/>
  <c r="AE27" i="11" s="1"/>
  <c r="Z148" i="10"/>
  <c r="Z149" i="10" s="1"/>
  <c r="Z150" i="10" s="1"/>
  <c r="Z142" i="10" s="1"/>
  <c r="Z27" i="11" s="1"/>
  <c r="S148" i="10"/>
  <c r="S149" i="10" s="1"/>
  <c r="S150" i="10" s="1"/>
  <c r="S142" i="10" s="1"/>
  <c r="S27" i="11" s="1"/>
  <c r="AB148" i="10"/>
  <c r="AB149" i="10" s="1"/>
  <c r="AB150" i="10" s="1"/>
  <c r="AB142" i="10" s="1"/>
  <c r="AB27" i="11" s="1"/>
  <c r="AD117" i="10"/>
  <c r="Y130" i="10"/>
  <c r="Y131" i="10" s="1"/>
  <c r="Y132" i="10" s="1"/>
  <c r="Y124" i="10" s="1"/>
  <c r="Y23" i="11" s="1"/>
  <c r="P139" i="10"/>
  <c r="P140" i="10" s="1"/>
  <c r="P141" i="10" s="1"/>
  <c r="P133" i="10" s="1"/>
  <c r="P25" i="11" s="1"/>
  <c r="P148" i="10"/>
  <c r="P149" i="10" s="1"/>
  <c r="P150" i="10" s="1"/>
  <c r="P142" i="10" s="1"/>
  <c r="P27" i="11" s="1"/>
  <c r="Y148" i="10"/>
  <c r="Y149" i="10" s="1"/>
  <c r="Y150" i="10" s="1"/>
  <c r="Y142" i="10" s="1"/>
  <c r="Y27" i="11" s="1"/>
  <c r="N139" i="10"/>
  <c r="N140" i="10" s="1"/>
  <c r="N141" i="10" s="1"/>
  <c r="N133" i="10" s="1"/>
  <c r="N25" i="11" s="1"/>
  <c r="AA139" i="10"/>
  <c r="AA140" i="10" s="1"/>
  <c r="AA141" i="10" s="1"/>
  <c r="AA133" i="10" s="1"/>
  <c r="AA25" i="11" s="1"/>
  <c r="S139" i="10"/>
  <c r="S140" i="10" s="1"/>
  <c r="S141" i="10" s="1"/>
  <c r="S133" i="10" s="1"/>
  <c r="S25" i="11" s="1"/>
  <c r="K139" i="10"/>
  <c r="K140" i="10" s="1"/>
  <c r="K141" i="10" s="1"/>
  <c r="K133" i="10" s="1"/>
  <c r="K25" i="11" s="1"/>
  <c r="K148" i="10"/>
  <c r="K149" i="10" s="1"/>
  <c r="K150" i="10" s="1"/>
  <c r="K142" i="10" s="1"/>
  <c r="K27" i="11" s="1"/>
  <c r="L148" i="10"/>
  <c r="L149" i="10" s="1"/>
  <c r="L150" i="10" s="1"/>
  <c r="L142" i="10" s="1"/>
  <c r="L27" i="11" s="1"/>
  <c r="Z139" i="10"/>
  <c r="Z140" i="10" s="1"/>
  <c r="Z141" i="10" s="1"/>
  <c r="Z133" i="10" s="1"/>
  <c r="Z25" i="11" s="1"/>
  <c r="N148" i="10"/>
  <c r="N149" i="10" s="1"/>
  <c r="N150" i="10" s="1"/>
  <c r="N142" i="10" s="1"/>
  <c r="N27" i="11" s="1"/>
  <c r="K105" i="10"/>
  <c r="K106" i="10" s="1"/>
  <c r="K107" i="10" s="1"/>
  <c r="P105" i="10"/>
  <c r="P106" i="10" s="1"/>
  <c r="P107" i="10" s="1"/>
  <c r="X105" i="10"/>
  <c r="X106" i="10" s="1"/>
  <c r="X107" i="10" s="1"/>
  <c r="Y139" i="10"/>
  <c r="Y140" i="10" s="1"/>
  <c r="Y141" i="10" s="1"/>
  <c r="Y133" i="10" s="1"/>
  <c r="Y25" i="11" s="1"/>
  <c r="O105" i="10"/>
  <c r="O106" i="10" s="1"/>
  <c r="O107" i="10" s="1"/>
  <c r="AC105" i="10"/>
  <c r="AC106" i="10" s="1"/>
  <c r="AC107" i="10" s="1"/>
  <c r="X148" i="10"/>
  <c r="X149" i="10" s="1"/>
  <c r="X150" i="10" s="1"/>
  <c r="X142" i="10" s="1"/>
  <c r="X27" i="11" s="1"/>
  <c r="J139" i="10"/>
  <c r="J140" i="10" s="1"/>
  <c r="J141" i="10" s="1"/>
  <c r="J133" i="10" s="1"/>
  <c r="J25" i="11" s="1"/>
  <c r="AE139" i="10"/>
  <c r="AE140" i="10" s="1"/>
  <c r="AE141" i="10" s="1"/>
  <c r="AE133" i="10" s="1"/>
  <c r="AE25" i="11" s="1"/>
  <c r="AA148" i="10"/>
  <c r="AA149" i="10" s="1"/>
  <c r="AA150" i="10" s="1"/>
  <c r="AA142" i="10" s="1"/>
  <c r="AA27" i="11" s="1"/>
  <c r="W139" i="10"/>
  <c r="W140" i="10" s="1"/>
  <c r="W141" i="10" s="1"/>
  <c r="W133" i="10" s="1"/>
  <c r="W25" i="11" s="1"/>
  <c r="T139" i="10"/>
  <c r="T140" i="10" s="1"/>
  <c r="T141" i="10" s="1"/>
  <c r="T133" i="10" s="1"/>
  <c r="T25" i="11" s="1"/>
  <c r="Z130" i="10"/>
  <c r="Z131" i="10" s="1"/>
  <c r="Z132" i="10" s="1"/>
  <c r="Z124" i="10" s="1"/>
  <c r="Z23" i="11" s="1"/>
  <c r="I148" i="10"/>
  <c r="I149" i="10" s="1"/>
  <c r="I150" i="10" s="1"/>
  <c r="I142" i="10" s="1"/>
  <c r="I27" i="11" s="1"/>
  <c r="X139" i="10"/>
  <c r="X140" i="10" s="1"/>
  <c r="X141" i="10" s="1"/>
  <c r="X133" i="10" s="1"/>
  <c r="X25" i="11" s="1"/>
  <c r="V139" i="10"/>
  <c r="V140" i="10" s="1"/>
  <c r="V141" i="10" s="1"/>
  <c r="V133" i="10" s="1"/>
  <c r="V25" i="11" s="1"/>
  <c r="V148" i="10"/>
  <c r="V149" i="10" s="1"/>
  <c r="V150" i="10" s="1"/>
  <c r="V142" i="10" s="1"/>
  <c r="V27" i="11" s="1"/>
  <c r="R148" i="10"/>
  <c r="R149" i="10" s="1"/>
  <c r="R150" i="10" s="1"/>
  <c r="R142" i="10" s="1"/>
  <c r="R27" i="11" s="1"/>
  <c r="AD139" i="10"/>
  <c r="AD140" i="10" s="1"/>
  <c r="AD141" i="10" s="1"/>
  <c r="AD133" i="10" s="1"/>
  <c r="AD25" i="11" s="1"/>
  <c r="M139" i="10"/>
  <c r="M140" i="10" s="1"/>
  <c r="M141" i="10" s="1"/>
  <c r="M133" i="10" s="1"/>
  <c r="M25" i="11" s="1"/>
  <c r="Q139" i="10"/>
  <c r="Q140" i="10" s="1"/>
  <c r="Q141" i="10" s="1"/>
  <c r="Q133" i="10" s="1"/>
  <c r="Q25" i="11" s="1"/>
  <c r="AC139" i="10"/>
  <c r="AC140" i="10" s="1"/>
  <c r="AC141" i="10" s="1"/>
  <c r="AC133" i="10" s="1"/>
  <c r="AC25" i="11" s="1"/>
  <c r="J105" i="10"/>
  <c r="J106" i="10" s="1"/>
  <c r="J107" i="10" s="1"/>
  <c r="W148" i="10"/>
  <c r="W149" i="10" s="1"/>
  <c r="W150" i="10" s="1"/>
  <c r="W142" i="10" s="1"/>
  <c r="W27" i="11" s="1"/>
  <c r="K117" i="10"/>
  <c r="K118" i="10"/>
  <c r="K120" i="10"/>
  <c r="V105" i="10"/>
  <c r="V106" i="10" s="1"/>
  <c r="V107" i="10" s="1"/>
  <c r="AA105" i="10"/>
  <c r="AA106" i="10" s="1"/>
  <c r="AA107" i="10" s="1"/>
  <c r="AB105" i="10"/>
  <c r="AB106" i="10" s="1"/>
  <c r="AB107" i="10" s="1"/>
  <c r="O113" i="10"/>
  <c r="O114" i="10" s="1"/>
  <c r="O115" i="10" s="1"/>
  <c r="S105" i="10"/>
  <c r="S106" i="10" s="1"/>
  <c r="S107" i="10" s="1"/>
  <c r="U105" i="10"/>
  <c r="U106" i="10" s="1"/>
  <c r="U107" i="10" s="1"/>
  <c r="I113" i="10"/>
  <c r="I114" i="10" s="1"/>
  <c r="I115" i="10" s="1"/>
  <c r="AE113" i="10"/>
  <c r="AE114" i="10" s="1"/>
  <c r="AE115" i="10" s="1"/>
  <c r="X113" i="10"/>
  <c r="X114" i="10" s="1"/>
  <c r="X115" i="10" s="1"/>
  <c r="G143" i="10"/>
  <c r="AD118" i="10"/>
  <c r="G109" i="10"/>
  <c r="G112" i="10"/>
  <c r="G110" i="10"/>
  <c r="G111" i="10"/>
  <c r="X117" i="10"/>
  <c r="G103" i="10"/>
  <c r="G104" i="10"/>
  <c r="G101" i="10"/>
  <c r="G102" i="10"/>
  <c r="M130" i="10"/>
  <c r="M131" i="10" s="1"/>
  <c r="M132" i="10" s="1"/>
  <c r="M124" i="10" s="1"/>
  <c r="M23" i="11" s="1"/>
  <c r="G161" i="10"/>
  <c r="AJ71" i="10"/>
  <c r="H105" i="10"/>
  <c r="H106" i="10" s="1"/>
  <c r="G134" i="10"/>
  <c r="G85" i="10"/>
  <c r="G86" i="10"/>
  <c r="G84" i="10"/>
  <c r="G87" i="10"/>
  <c r="G170" i="10"/>
  <c r="AJ74" i="10"/>
  <c r="H148" i="10"/>
  <c r="H149" i="10" s="1"/>
  <c r="W64" i="10"/>
  <c r="W63" i="10" s="1"/>
  <c r="W152" i="10" s="1"/>
  <c r="W153" i="10" s="1"/>
  <c r="Y64" i="10"/>
  <c r="Y63" i="10" s="1"/>
  <c r="Y152" i="10" s="1"/>
  <c r="Y156" i="10" s="1"/>
  <c r="Q64" i="10"/>
  <c r="Q63" i="10" s="1"/>
  <c r="Q152" i="10" s="1"/>
  <c r="Q154" i="10" s="1"/>
  <c r="P64" i="10"/>
  <c r="P63" i="10" s="1"/>
  <c r="P152" i="10" s="1"/>
  <c r="P156" i="10" s="1"/>
  <c r="AE64" i="10"/>
  <c r="AE63" i="10" s="1"/>
  <c r="AE152" i="10" s="1"/>
  <c r="AE156" i="10" s="1"/>
  <c r="AH64" i="10"/>
  <c r="AH63" i="10" s="1"/>
  <c r="AH152" i="10" s="1"/>
  <c r="AH154" i="10" s="1"/>
  <c r="X118" i="10"/>
  <c r="X119" i="10"/>
  <c r="AD119" i="10"/>
  <c r="O119" i="10"/>
  <c r="V121" i="10"/>
  <c r="V122" i="10" s="1"/>
  <c r="Y117" i="10"/>
  <c r="O117" i="10"/>
  <c r="I120" i="10"/>
  <c r="Y120" i="10"/>
  <c r="O120" i="10"/>
  <c r="I119" i="10"/>
  <c r="Y118" i="10"/>
  <c r="I118" i="10"/>
  <c r="G126" i="10"/>
  <c r="AJ126" i="10" s="1"/>
  <c r="AJ125" i="10"/>
  <c r="G128" i="10"/>
  <c r="AJ128" i="10" s="1"/>
  <c r="G129" i="10"/>
  <c r="AJ129" i="10" s="1"/>
  <c r="G127" i="10"/>
  <c r="AJ127" i="10" s="1"/>
  <c r="S64" i="10"/>
  <c r="S63" i="10" s="1"/>
  <c r="S152" i="10" s="1"/>
  <c r="S156" i="10" s="1"/>
  <c r="X64" i="10"/>
  <c r="X63" i="10" s="1"/>
  <c r="X152" i="10" s="1"/>
  <c r="X155" i="10" s="1"/>
  <c r="AG64" i="10"/>
  <c r="AG63" i="10" s="1"/>
  <c r="AG152" i="10" s="1"/>
  <c r="AG153" i="10" s="1"/>
  <c r="J64" i="10"/>
  <c r="J63" i="10" s="1"/>
  <c r="J152" i="10" s="1"/>
  <c r="J153" i="10" s="1"/>
  <c r="H64" i="10"/>
  <c r="H63" i="10" s="1"/>
  <c r="H152" i="10" s="1"/>
  <c r="H153" i="10" s="1"/>
  <c r="AD64" i="10"/>
  <c r="AD63" i="10" s="1"/>
  <c r="AD152" i="10" s="1"/>
  <c r="AD153" i="10" s="1"/>
  <c r="AB64" i="10"/>
  <c r="AB63" i="10" s="1"/>
  <c r="AB152" i="10" s="1"/>
  <c r="N64" i="10"/>
  <c r="N63" i="10" s="1"/>
  <c r="N152" i="10" s="1"/>
  <c r="R64" i="10"/>
  <c r="R63" i="10" s="1"/>
  <c r="R152" i="10" s="1"/>
  <c r="O64" i="10"/>
  <c r="O63" i="10" s="1"/>
  <c r="O152" i="10" s="1"/>
  <c r="M64" i="10"/>
  <c r="M63" i="10" s="1"/>
  <c r="M152" i="10" s="1"/>
  <c r="G64" i="10"/>
  <c r="AJ65" i="10"/>
  <c r="U64" i="10"/>
  <c r="U63" i="10" s="1"/>
  <c r="U152" i="10" s="1"/>
  <c r="T64" i="10"/>
  <c r="T63" i="10" s="1"/>
  <c r="T152" i="10" s="1"/>
  <c r="V64" i="10"/>
  <c r="V63" i="10" s="1"/>
  <c r="V152" i="10" s="1"/>
  <c r="Z64" i="10"/>
  <c r="Z63" i="10" s="1"/>
  <c r="Z152" i="10" s="1"/>
  <c r="L64" i="10"/>
  <c r="L63" i="10" s="1"/>
  <c r="L152" i="10" s="1"/>
  <c r="K64" i="10"/>
  <c r="K63" i="10" s="1"/>
  <c r="K152" i="10" s="1"/>
  <c r="AA64" i="10"/>
  <c r="AA63" i="10" s="1"/>
  <c r="AA152" i="10" s="1"/>
  <c r="AC64" i="10"/>
  <c r="AC63" i="10" s="1"/>
  <c r="AC152" i="10" s="1"/>
  <c r="I64" i="10"/>
  <c r="I63" i="10" s="1"/>
  <c r="I152" i="10" s="1"/>
  <c r="AF64" i="10"/>
  <c r="AF63" i="10" s="1"/>
  <c r="AF152" i="10" s="1"/>
  <c r="AJ66" i="10"/>
  <c r="R121" i="10"/>
  <c r="R122" i="10" s="1"/>
  <c r="AH121" i="10"/>
  <c r="AH122" i="10" s="1"/>
  <c r="S121" i="10"/>
  <c r="S122" i="10" s="1"/>
  <c r="H121" i="10"/>
  <c r="H122" i="10" s="1"/>
  <c r="M121" i="10"/>
  <c r="M122" i="10" s="1"/>
  <c r="P121" i="10"/>
  <c r="P122" i="10" s="1"/>
  <c r="Q121" i="10"/>
  <c r="AF121" i="10"/>
  <c r="AF122" i="10" s="1"/>
  <c r="Z121" i="10"/>
  <c r="Z122" i="10" s="1"/>
  <c r="W121" i="10"/>
  <c r="W122" i="10" s="1"/>
  <c r="T121" i="10"/>
  <c r="AE121" i="10"/>
  <c r="AE122" i="10" s="1"/>
  <c r="AG121" i="10"/>
  <c r="N121" i="10"/>
  <c r="N122" i="10" s="1"/>
  <c r="U121" i="10"/>
  <c r="U122" i="10" s="1"/>
  <c r="J121" i="10"/>
  <c r="J122" i="10" s="1"/>
  <c r="AC121" i="10"/>
  <c r="AC122" i="10" s="1"/>
  <c r="AA121" i="10"/>
  <c r="AA122" i="10" s="1"/>
  <c r="AI118" i="10"/>
  <c r="AI119" i="10"/>
  <c r="AI120" i="10"/>
  <c r="AI117" i="10"/>
  <c r="L119" i="10"/>
  <c r="L117" i="10"/>
  <c r="L118" i="10"/>
  <c r="L120" i="10"/>
  <c r="AB117" i="10"/>
  <c r="AB118" i="10"/>
  <c r="AB119" i="10"/>
  <c r="AB120" i="10"/>
  <c r="G120" i="10"/>
  <c r="G118" i="10"/>
  <c r="G117" i="10"/>
  <c r="G119" i="10"/>
  <c r="AJ116" i="10"/>
  <c r="AJ68" i="3"/>
  <c r="AJ67" i="3"/>
  <c r="K28" i="10"/>
  <c r="K26" i="10"/>
  <c r="G28" i="10"/>
  <c r="G29" i="10"/>
  <c r="G26" i="10"/>
  <c r="J29" i="10"/>
  <c r="J28" i="10"/>
  <c r="J26" i="10"/>
  <c r="I28" i="10"/>
  <c r="I29" i="10"/>
  <c r="I26" i="10"/>
  <c r="H28" i="10"/>
  <c r="H26" i="10"/>
  <c r="AJ25" i="3"/>
  <c r="N28" i="10"/>
  <c r="R28" i="10"/>
  <c r="X28" i="10"/>
  <c r="L28" i="10"/>
  <c r="T29" i="10"/>
  <c r="AC26" i="10"/>
  <c r="X29" i="10"/>
  <c r="P28" i="10"/>
  <c r="AC28" i="10"/>
  <c r="R26" i="10"/>
  <c r="AC29" i="10"/>
  <c r="Q29" i="10"/>
  <c r="S26" i="10"/>
  <c r="AD28" i="10"/>
  <c r="O26" i="10"/>
  <c r="Q26" i="10"/>
  <c r="AB29" i="10"/>
  <c r="Z28" i="10"/>
  <c r="AB28" i="10"/>
  <c r="T26" i="10"/>
  <c r="T28" i="10"/>
  <c r="N26" i="10"/>
  <c r="AF28" i="10"/>
  <c r="Y28" i="10"/>
  <c r="AF26" i="10"/>
  <c r="Y29" i="10"/>
  <c r="AB26" i="10"/>
  <c r="AD26" i="10"/>
  <c r="M29" i="10"/>
  <c r="Z26" i="10"/>
  <c r="M28" i="10"/>
  <c r="AD29" i="10"/>
  <c r="O28" i="10"/>
  <c r="Q28" i="10"/>
  <c r="P26" i="10"/>
  <c r="P29" i="10"/>
  <c r="AE28" i="10"/>
  <c r="AE26" i="10"/>
  <c r="W26" i="10"/>
  <c r="W28" i="10"/>
  <c r="AA28" i="10"/>
  <c r="AA26" i="10"/>
  <c r="V26" i="10"/>
  <c r="V28" i="10"/>
  <c r="U28" i="10"/>
  <c r="U26" i="10"/>
  <c r="AF87" i="10" l="1"/>
  <c r="AF113" i="10"/>
  <c r="AF114" i="10" s="1"/>
  <c r="AF115" i="10" s="1"/>
  <c r="AF105" i="10"/>
  <c r="AF106" i="10" s="1"/>
  <c r="AF107" i="10" s="1"/>
  <c r="AI132" i="10"/>
  <c r="AI124" i="10" s="1"/>
  <c r="AI23" i="11" s="1"/>
  <c r="AF85" i="10"/>
  <c r="AF86" i="10"/>
  <c r="AF148" i="10"/>
  <c r="AF149" i="10" s="1"/>
  <c r="AF150" i="10" s="1"/>
  <c r="AF142" i="10" s="1"/>
  <c r="AF27" i="11" s="1"/>
  <c r="AF139" i="10"/>
  <c r="AF140" i="10" s="1"/>
  <c r="AF141" i="10" s="1"/>
  <c r="AF133" i="10" s="1"/>
  <c r="AF25" i="11" s="1"/>
  <c r="AH59" i="10"/>
  <c r="AH58" i="10" s="1"/>
  <c r="AH143" i="10" s="1"/>
  <c r="AH144" i="10" s="1"/>
  <c r="AI68" i="10"/>
  <c r="AJ70" i="3"/>
  <c r="AH52" i="10"/>
  <c r="AH51" i="10" s="1"/>
  <c r="AH134" i="10" s="1"/>
  <c r="AH36" i="10"/>
  <c r="AH108" i="10" s="1"/>
  <c r="AH29" i="10"/>
  <c r="AH22" i="10"/>
  <c r="AI69" i="10"/>
  <c r="AJ69" i="10" s="1"/>
  <c r="AJ71" i="3"/>
  <c r="AH31" i="10"/>
  <c r="AH19" i="10"/>
  <c r="AH28" i="10"/>
  <c r="AH26" i="10"/>
  <c r="AH21" i="10"/>
  <c r="AG18" i="10"/>
  <c r="AG108" i="10"/>
  <c r="AG51" i="10"/>
  <c r="AG100" i="10"/>
  <c r="AG30" i="10"/>
  <c r="AG58" i="10"/>
  <c r="U88" i="10"/>
  <c r="U89" i="10" s="1"/>
  <c r="U90" i="10" s="1"/>
  <c r="T88" i="10"/>
  <c r="T89" i="10" s="1"/>
  <c r="T90" i="10" s="1"/>
  <c r="AE88" i="10"/>
  <c r="AE89" i="10" s="1"/>
  <c r="AE90" i="10" s="1"/>
  <c r="AA88" i="10"/>
  <c r="AA89" i="10" s="1"/>
  <c r="AA90" i="10" s="1"/>
  <c r="Y88" i="10"/>
  <c r="Y89" i="10" s="1"/>
  <c r="Y90" i="10" s="1"/>
  <c r="J88" i="10"/>
  <c r="J89" i="10" s="1"/>
  <c r="J90" i="10" s="1"/>
  <c r="L88" i="10"/>
  <c r="L89" i="10" s="1"/>
  <c r="L90" i="10" s="1"/>
  <c r="M88" i="10"/>
  <c r="M89" i="10" s="1"/>
  <c r="M90" i="10" s="1"/>
  <c r="Z88" i="10"/>
  <c r="Z89" i="10" s="1"/>
  <c r="Z90" i="10" s="1"/>
  <c r="N88" i="10"/>
  <c r="N89" i="10" s="1"/>
  <c r="N90" i="10" s="1"/>
  <c r="V88" i="10"/>
  <c r="V89" i="10" s="1"/>
  <c r="V90" i="10" s="1"/>
  <c r="K88" i="10"/>
  <c r="K89" i="10" s="1"/>
  <c r="K90" i="10" s="1"/>
  <c r="I88" i="10"/>
  <c r="I89" i="10" s="1"/>
  <c r="I90" i="10" s="1"/>
  <c r="AC88" i="10"/>
  <c r="AC89" i="10" s="1"/>
  <c r="AC90" i="10" s="1"/>
  <c r="Q88" i="10"/>
  <c r="Q89" i="10" s="1"/>
  <c r="Q90" i="10" s="1"/>
  <c r="S88" i="10"/>
  <c r="S89" i="10" s="1"/>
  <c r="S90" i="10" s="1"/>
  <c r="R88" i="10"/>
  <c r="R89" i="10" s="1"/>
  <c r="R90" i="10" s="1"/>
  <c r="X88" i="10"/>
  <c r="X89" i="10" s="1"/>
  <c r="X90" i="10" s="1"/>
  <c r="AD88" i="10"/>
  <c r="AD89" i="10" s="1"/>
  <c r="AD90" i="10" s="1"/>
  <c r="P88" i="10"/>
  <c r="P89" i="10" s="1"/>
  <c r="P90" i="10" s="1"/>
  <c r="H88" i="10"/>
  <c r="H89" i="10" s="1"/>
  <c r="H90" i="10" s="1"/>
  <c r="W88" i="10"/>
  <c r="W89" i="10" s="1"/>
  <c r="W90" i="10" s="1"/>
  <c r="O88" i="10"/>
  <c r="O89" i="10" s="1"/>
  <c r="O90" i="10" s="1"/>
  <c r="AD121" i="10"/>
  <c r="AD122" i="10" s="1"/>
  <c r="AB88" i="10"/>
  <c r="AB89" i="10" s="1"/>
  <c r="AB90" i="10" s="1"/>
  <c r="H150" i="10"/>
  <c r="H142" i="10" s="1"/>
  <c r="H27" i="11" s="1"/>
  <c r="K121" i="10"/>
  <c r="K122" i="10" s="1"/>
  <c r="G105" i="10"/>
  <c r="G106" i="10" s="1"/>
  <c r="G113" i="10"/>
  <c r="G114" i="10" s="1"/>
  <c r="X121" i="10"/>
  <c r="X122" i="10" s="1"/>
  <c r="H107" i="10"/>
  <c r="G88" i="10"/>
  <c r="G89" i="10" s="1"/>
  <c r="G90" i="10" s="1"/>
  <c r="G147" i="10"/>
  <c r="G144" i="10"/>
  <c r="G145" i="10"/>
  <c r="G146" i="10"/>
  <c r="Y121" i="10"/>
  <c r="Y122" i="10" s="1"/>
  <c r="G137" i="10"/>
  <c r="G135" i="10"/>
  <c r="G138" i="10"/>
  <c r="G136" i="10"/>
  <c r="G173" i="10"/>
  <c r="AJ173" i="10" s="1"/>
  <c r="G171" i="10"/>
  <c r="AJ171" i="10" s="1"/>
  <c r="G174" i="10"/>
  <c r="AJ174" i="10" s="1"/>
  <c r="G172" i="10"/>
  <c r="AJ172" i="10" s="1"/>
  <c r="AJ170" i="10"/>
  <c r="G163" i="10"/>
  <c r="AJ163" i="10" s="1"/>
  <c r="G164" i="10"/>
  <c r="AJ164" i="10" s="1"/>
  <c r="G162" i="10"/>
  <c r="AJ162" i="10" s="1"/>
  <c r="G165" i="10"/>
  <c r="AJ165" i="10" s="1"/>
  <c r="AJ161" i="10"/>
  <c r="Y155" i="10"/>
  <c r="Y153" i="10"/>
  <c r="W154" i="10"/>
  <c r="W156" i="10"/>
  <c r="W155" i="10"/>
  <c r="AE154" i="10"/>
  <c r="Y154" i="10"/>
  <c r="P154" i="10"/>
  <c r="P153" i="10"/>
  <c r="P155" i="10"/>
  <c r="AE155" i="10"/>
  <c r="AE153" i="10"/>
  <c r="Q155" i="10"/>
  <c r="Q153" i="10"/>
  <c r="Q156" i="10"/>
  <c r="AH156" i="10"/>
  <c r="AH153" i="10"/>
  <c r="AH155" i="10"/>
  <c r="I121" i="10"/>
  <c r="I122" i="10" s="1"/>
  <c r="O121" i="10"/>
  <c r="O122" i="10" s="1"/>
  <c r="G130" i="10"/>
  <c r="G131" i="10" s="1"/>
  <c r="S155" i="10"/>
  <c r="S153" i="10"/>
  <c r="S154" i="10"/>
  <c r="X156" i="10"/>
  <c r="X153" i="10"/>
  <c r="X154" i="10"/>
  <c r="J154" i="10"/>
  <c r="J155" i="10"/>
  <c r="J156" i="10"/>
  <c r="H155" i="10"/>
  <c r="AD156" i="10"/>
  <c r="AD154" i="10"/>
  <c r="H156" i="10"/>
  <c r="AD155" i="10"/>
  <c r="H154" i="10"/>
  <c r="AG154" i="10"/>
  <c r="AG156" i="10"/>
  <c r="AG155" i="10"/>
  <c r="Z155" i="10"/>
  <c r="Z154" i="10"/>
  <c r="Z153" i="10"/>
  <c r="Z156" i="10"/>
  <c r="L155" i="10"/>
  <c r="L153" i="10"/>
  <c r="L154" i="10"/>
  <c r="L156" i="10"/>
  <c r="V154" i="10"/>
  <c r="V153" i="10"/>
  <c r="V156" i="10"/>
  <c r="V155" i="10"/>
  <c r="AF156" i="10"/>
  <c r="AF154" i="10"/>
  <c r="AF155" i="10"/>
  <c r="AF153" i="10"/>
  <c r="T155" i="10"/>
  <c r="T154" i="10"/>
  <c r="T153" i="10"/>
  <c r="T156" i="10"/>
  <c r="U154" i="10"/>
  <c r="U153" i="10"/>
  <c r="U156" i="10"/>
  <c r="U155" i="10"/>
  <c r="K155" i="10"/>
  <c r="K156" i="10"/>
  <c r="K153" i="10"/>
  <c r="K154" i="10"/>
  <c r="M155" i="10"/>
  <c r="M156" i="10"/>
  <c r="M154" i="10"/>
  <c r="M153" i="10"/>
  <c r="G63" i="10"/>
  <c r="O154" i="10"/>
  <c r="O155" i="10"/>
  <c r="O153" i="10"/>
  <c r="O156" i="10"/>
  <c r="I156" i="10"/>
  <c r="I154" i="10"/>
  <c r="I153" i="10"/>
  <c r="I155" i="10"/>
  <c r="R153" i="10"/>
  <c r="R154" i="10"/>
  <c r="R155" i="10"/>
  <c r="R156" i="10"/>
  <c r="AA153" i="10"/>
  <c r="AA156" i="10"/>
  <c r="AA154" i="10"/>
  <c r="AA155" i="10"/>
  <c r="N155" i="10"/>
  <c r="N156" i="10"/>
  <c r="N154" i="10"/>
  <c r="N153" i="10"/>
  <c r="AB154" i="10"/>
  <c r="AB153" i="10"/>
  <c r="AB155" i="10"/>
  <c r="AB156" i="10"/>
  <c r="AC155" i="10"/>
  <c r="AC154" i="10"/>
  <c r="AC156" i="10"/>
  <c r="AC153" i="10"/>
  <c r="H141" i="10"/>
  <c r="AG122" i="10"/>
  <c r="AG123" i="10" s="1"/>
  <c r="G121" i="10"/>
  <c r="G122" i="10" s="1"/>
  <c r="Q122" i="10"/>
  <c r="T122" i="10"/>
  <c r="T123" i="10" s="1"/>
  <c r="AB121" i="10"/>
  <c r="AB122" i="10" s="1"/>
  <c r="L121" i="10"/>
  <c r="AI121" i="10"/>
  <c r="AI122" i="10" s="1"/>
  <c r="AJ120" i="10"/>
  <c r="U123" i="10"/>
  <c r="R123" i="10"/>
  <c r="S123" i="10"/>
  <c r="V123" i="10"/>
  <c r="AH123" i="10"/>
  <c r="N123" i="10"/>
  <c r="P123" i="10"/>
  <c r="AF123" i="10"/>
  <c r="AJ119" i="10"/>
  <c r="AC123" i="10"/>
  <c r="W123" i="10"/>
  <c r="AJ117" i="10"/>
  <c r="AJ118" i="10"/>
  <c r="J123" i="10"/>
  <c r="M123" i="10"/>
  <c r="AE123" i="10"/>
  <c r="H123" i="10"/>
  <c r="Z123" i="10"/>
  <c r="AA123" i="10"/>
  <c r="J25" i="10"/>
  <c r="X25" i="10"/>
  <c r="R29" i="10"/>
  <c r="R25" i="10" s="1"/>
  <c r="T25" i="10"/>
  <c r="Q25" i="10"/>
  <c r="L29" i="10"/>
  <c r="L25" i="10" s="1"/>
  <c r="H29" i="10"/>
  <c r="AG29" i="10"/>
  <c r="AG25" i="10" s="1"/>
  <c r="AB25" i="10"/>
  <c r="AD25" i="10"/>
  <c r="AC25" i="10"/>
  <c r="Y25" i="10"/>
  <c r="S29" i="10"/>
  <c r="S25" i="10" s="1"/>
  <c r="N29" i="10"/>
  <c r="N25" i="10" s="1"/>
  <c r="O29" i="10"/>
  <c r="O25" i="10" s="1"/>
  <c r="AF29" i="10"/>
  <c r="AF25" i="10" s="1"/>
  <c r="Z29" i="10"/>
  <c r="Z25" i="10" s="1"/>
  <c r="I25" i="10"/>
  <c r="G25" i="10"/>
  <c r="M25" i="10"/>
  <c r="P25" i="10"/>
  <c r="AA29" i="10"/>
  <c r="AE29" i="10"/>
  <c r="U29" i="10"/>
  <c r="W29" i="10"/>
  <c r="K29" i="10"/>
  <c r="V29" i="10"/>
  <c r="AD123" i="10" l="1"/>
  <c r="AD99" i="10" s="1"/>
  <c r="AD21" i="11" s="1"/>
  <c r="AF88" i="10"/>
  <c r="AF89" i="10" s="1"/>
  <c r="AF90" i="10" s="1"/>
  <c r="AH147" i="10"/>
  <c r="AH146" i="10"/>
  <c r="AH145" i="10"/>
  <c r="AH25" i="10"/>
  <c r="AH91" i="10" s="1"/>
  <c r="AH109" i="10"/>
  <c r="AH111" i="10"/>
  <c r="AH112" i="10"/>
  <c r="AH110" i="10"/>
  <c r="AH135" i="10"/>
  <c r="AH136" i="10"/>
  <c r="AH138" i="10"/>
  <c r="AH137" i="10"/>
  <c r="AJ68" i="10"/>
  <c r="AI64" i="10"/>
  <c r="AH18" i="10"/>
  <c r="AH83" i="10" s="1"/>
  <c r="AH100" i="10"/>
  <c r="AH30" i="10"/>
  <c r="AG101" i="10"/>
  <c r="AG102" i="10"/>
  <c r="AG104" i="10"/>
  <c r="AG103" i="10"/>
  <c r="AG134" i="10"/>
  <c r="AG143" i="10"/>
  <c r="AG111" i="10"/>
  <c r="AG112" i="10"/>
  <c r="AG109" i="10"/>
  <c r="AG110" i="10"/>
  <c r="AG83" i="10"/>
  <c r="X123" i="10"/>
  <c r="X99" i="10" s="1"/>
  <c r="X21" i="11" s="1"/>
  <c r="G115" i="10"/>
  <c r="K123" i="10"/>
  <c r="K99" i="10" s="1"/>
  <c r="K21" i="11" s="1"/>
  <c r="G107" i="10"/>
  <c r="G166" i="10"/>
  <c r="G175" i="10"/>
  <c r="Y123" i="10"/>
  <c r="Y99" i="10" s="1"/>
  <c r="Y21" i="11" s="1"/>
  <c r="G139" i="10"/>
  <c r="G148" i="10"/>
  <c r="Y157" i="10"/>
  <c r="Y158" i="10" s="1"/>
  <c r="Y159" i="10" s="1"/>
  <c r="Y151" i="10" s="1"/>
  <c r="Y29" i="11" s="1"/>
  <c r="W157" i="10"/>
  <c r="W158" i="10" s="1"/>
  <c r="W159" i="10" s="1"/>
  <c r="W151" i="10" s="1"/>
  <c r="W29" i="11" s="1"/>
  <c r="P157" i="10"/>
  <c r="P158" i="10" s="1"/>
  <c r="P159" i="10" s="1"/>
  <c r="P151" i="10" s="1"/>
  <c r="P29" i="11" s="1"/>
  <c r="Q157" i="10"/>
  <c r="Q158" i="10" s="1"/>
  <c r="Q159" i="10" s="1"/>
  <c r="Q151" i="10" s="1"/>
  <c r="Q29" i="11" s="1"/>
  <c r="AH157" i="10"/>
  <c r="AH158" i="10" s="1"/>
  <c r="AH159" i="10" s="1"/>
  <c r="AH151" i="10" s="1"/>
  <c r="AH29" i="11" s="1"/>
  <c r="AE157" i="10"/>
  <c r="AE158" i="10" s="1"/>
  <c r="AE159" i="10" s="1"/>
  <c r="AE151" i="10" s="1"/>
  <c r="AE29" i="11" s="1"/>
  <c r="O123" i="10"/>
  <c r="O99" i="10" s="1"/>
  <c r="O21" i="11" s="1"/>
  <c r="AJ130" i="10"/>
  <c r="AJ131" i="10"/>
  <c r="G132" i="10"/>
  <c r="AJ132" i="10" s="1"/>
  <c r="AJ124" i="10" s="1"/>
  <c r="D22" i="11" s="1"/>
  <c r="AJ121" i="10"/>
  <c r="S157" i="10"/>
  <c r="S158" i="10" s="1"/>
  <c r="S159" i="10" s="1"/>
  <c r="S151" i="10" s="1"/>
  <c r="S29" i="11" s="1"/>
  <c r="X157" i="10"/>
  <c r="X158" i="10" s="1"/>
  <c r="X159" i="10" s="1"/>
  <c r="X151" i="10" s="1"/>
  <c r="X29" i="11" s="1"/>
  <c r="J157" i="10"/>
  <c r="J158" i="10" s="1"/>
  <c r="J159" i="10" s="1"/>
  <c r="J151" i="10" s="1"/>
  <c r="J29" i="11" s="1"/>
  <c r="H157" i="10"/>
  <c r="H158" i="10" s="1"/>
  <c r="H187" i="10" s="1"/>
  <c r="AG157" i="10"/>
  <c r="AG158" i="10" s="1"/>
  <c r="Z157" i="10"/>
  <c r="Z158" i="10" s="1"/>
  <c r="Z187" i="10" s="1"/>
  <c r="AD157" i="10"/>
  <c r="AD158" i="10" s="1"/>
  <c r="R157" i="10"/>
  <c r="R158" i="10" s="1"/>
  <c r="R187" i="10" s="1"/>
  <c r="AF157" i="10"/>
  <c r="AF158" i="10" s="1"/>
  <c r="AF159" i="10" s="1"/>
  <c r="AF151" i="10" s="1"/>
  <c r="AF29" i="11" s="1"/>
  <c r="L157" i="10"/>
  <c r="L158" i="10" s="1"/>
  <c r="L159" i="10" s="1"/>
  <c r="L151" i="10" s="1"/>
  <c r="L29" i="11" s="1"/>
  <c r="AC157" i="10"/>
  <c r="AC158" i="10" s="1"/>
  <c r="AC187" i="10" s="1"/>
  <c r="I157" i="10"/>
  <c r="I158" i="10" s="1"/>
  <c r="I159" i="10" s="1"/>
  <c r="I151" i="10" s="1"/>
  <c r="I29" i="11" s="1"/>
  <c r="K157" i="10"/>
  <c r="K158" i="10" s="1"/>
  <c r="K159" i="10" s="1"/>
  <c r="K151" i="10" s="1"/>
  <c r="K29" i="11" s="1"/>
  <c r="AA157" i="10"/>
  <c r="AA158" i="10" s="1"/>
  <c r="AA187" i="10" s="1"/>
  <c r="O157" i="10"/>
  <c r="O158" i="10" s="1"/>
  <c r="O187" i="10" s="1"/>
  <c r="AB157" i="10"/>
  <c r="AB158" i="10" s="1"/>
  <c r="AB159" i="10" s="1"/>
  <c r="AB151" i="10" s="1"/>
  <c r="AB29" i="11" s="1"/>
  <c r="AE25" i="10"/>
  <c r="AE91" i="10" s="1"/>
  <c r="U157" i="10"/>
  <c r="U158" i="10" s="1"/>
  <c r="U187" i="10" s="1"/>
  <c r="V25" i="10"/>
  <c r="V17" i="10" s="1"/>
  <c r="V78" i="10" s="1"/>
  <c r="AA25" i="10"/>
  <c r="AA17" i="10" s="1"/>
  <c r="AA78" i="10" s="1"/>
  <c r="T157" i="10"/>
  <c r="T158" i="10" s="1"/>
  <c r="T159" i="10" s="1"/>
  <c r="T151" i="10" s="1"/>
  <c r="T29" i="11" s="1"/>
  <c r="N157" i="10"/>
  <c r="N158" i="10" s="1"/>
  <c r="N187" i="10" s="1"/>
  <c r="M157" i="10"/>
  <c r="M158" i="10" s="1"/>
  <c r="M187" i="10" s="1"/>
  <c r="U25" i="10"/>
  <c r="U91" i="10" s="1"/>
  <c r="G152" i="10"/>
  <c r="K25" i="10"/>
  <c r="K91" i="10" s="1"/>
  <c r="V157" i="10"/>
  <c r="V158" i="10" s="1"/>
  <c r="W25" i="10"/>
  <c r="W91" i="10" s="1"/>
  <c r="O91" i="10"/>
  <c r="O17" i="10"/>
  <c r="O78" i="10" s="1"/>
  <c r="P91" i="10"/>
  <c r="P17" i="10"/>
  <c r="P78" i="10" s="1"/>
  <c r="S91" i="10"/>
  <c r="S17" i="10"/>
  <c r="S78" i="10" s="1"/>
  <c r="M91" i="10"/>
  <c r="M17" i="10"/>
  <c r="M78" i="10" s="1"/>
  <c r="R91" i="10"/>
  <c r="R17" i="10"/>
  <c r="R78" i="10" s="1"/>
  <c r="T91" i="10"/>
  <c r="T17" i="10"/>
  <c r="T78" i="10" s="1"/>
  <c r="X91" i="10"/>
  <c r="X17" i="10"/>
  <c r="X78" i="10" s="1"/>
  <c r="AD91" i="10"/>
  <c r="AD17" i="10"/>
  <c r="AD78" i="10" s="1"/>
  <c r="I91" i="10"/>
  <c r="I17" i="10"/>
  <c r="I78" i="10" s="1"/>
  <c r="G91" i="10"/>
  <c r="G17" i="10"/>
  <c r="AG91" i="10"/>
  <c r="AG17" i="10"/>
  <c r="AG78" i="10" s="1"/>
  <c r="Z91" i="10"/>
  <c r="Z17" i="10"/>
  <c r="Z78" i="10" s="1"/>
  <c r="L91" i="10"/>
  <c r="L17" i="10"/>
  <c r="L78" i="10" s="1"/>
  <c r="J91" i="10"/>
  <c r="J17" i="10"/>
  <c r="J78" i="10" s="1"/>
  <c r="AF91" i="10"/>
  <c r="AF17" i="10"/>
  <c r="AF78" i="10" s="1"/>
  <c r="Q91" i="10"/>
  <c r="Q17" i="10"/>
  <c r="Q78" i="10" s="1"/>
  <c r="H25" i="10"/>
  <c r="N91" i="10"/>
  <c r="N17" i="10"/>
  <c r="N78" i="10" s="1"/>
  <c r="H133" i="10"/>
  <c r="H25" i="11" s="1"/>
  <c r="AB91" i="10"/>
  <c r="AB17" i="10"/>
  <c r="AB78" i="10" s="1"/>
  <c r="Y91" i="10"/>
  <c r="Y17" i="10"/>
  <c r="Y78" i="10" s="1"/>
  <c r="AC91" i="10"/>
  <c r="AC17" i="10"/>
  <c r="AC78" i="10" s="1"/>
  <c r="Q123" i="10"/>
  <c r="L122" i="10"/>
  <c r="L123" i="10" s="1"/>
  <c r="AE99" i="10"/>
  <c r="AE21" i="11" s="1"/>
  <c r="W99" i="10"/>
  <c r="W21" i="11" s="1"/>
  <c r="T99" i="10"/>
  <c r="T21" i="11" s="1"/>
  <c r="N99" i="10"/>
  <c r="N21" i="11" s="1"/>
  <c r="M99" i="10"/>
  <c r="M21" i="11" s="1"/>
  <c r="S99" i="10"/>
  <c r="S21" i="11" s="1"/>
  <c r="J99" i="10"/>
  <c r="J21" i="11" s="1"/>
  <c r="AC99" i="10"/>
  <c r="AC21" i="11" s="1"/>
  <c r="I123" i="10"/>
  <c r="R99" i="10"/>
  <c r="R21" i="11" s="1"/>
  <c r="AA99" i="10"/>
  <c r="AA21" i="11" s="1"/>
  <c r="P99" i="10"/>
  <c r="P21" i="11" s="1"/>
  <c r="V99" i="10"/>
  <c r="V21" i="11" s="1"/>
  <c r="U99" i="10"/>
  <c r="U21" i="11" s="1"/>
  <c r="Z99" i="10"/>
  <c r="Z21" i="11" s="1"/>
  <c r="H99" i="10"/>
  <c r="H21" i="11" s="1"/>
  <c r="AF99" i="10"/>
  <c r="AF21" i="11" s="1"/>
  <c r="AB123" i="10"/>
  <c r="AI123" i="10"/>
  <c r="G123" i="10"/>
  <c r="AH17" i="10" l="1"/>
  <c r="AH78" i="10" s="1"/>
  <c r="AH113" i="10"/>
  <c r="AH114" i="10" s="1"/>
  <c r="AH115" i="10" s="1"/>
  <c r="AH148" i="10"/>
  <c r="AH149" i="10" s="1"/>
  <c r="AH150" i="10" s="1"/>
  <c r="AH142" i="10" s="1"/>
  <c r="AH27" i="11" s="1"/>
  <c r="AH139" i="10"/>
  <c r="AH140" i="10" s="1"/>
  <c r="AH141" i="10" s="1"/>
  <c r="AH133" i="10" s="1"/>
  <c r="AH25" i="11" s="1"/>
  <c r="AG105" i="10"/>
  <c r="AG106" i="10" s="1"/>
  <c r="AG107" i="10" s="1"/>
  <c r="AG113" i="10"/>
  <c r="AG114" i="10" s="1"/>
  <c r="AG115" i="10" s="1"/>
  <c r="AI63" i="10"/>
  <c r="AJ64" i="10"/>
  <c r="AH101" i="10"/>
  <c r="AH103" i="10"/>
  <c r="AH104" i="10"/>
  <c r="AH102" i="10"/>
  <c r="AH84" i="10"/>
  <c r="AH85" i="10"/>
  <c r="AH86" i="10"/>
  <c r="AH87" i="10"/>
  <c r="AG138" i="10"/>
  <c r="AG135" i="10"/>
  <c r="AG136" i="10"/>
  <c r="AG137" i="10"/>
  <c r="AG85" i="10"/>
  <c r="AG84" i="10"/>
  <c r="AG86" i="10"/>
  <c r="AG87" i="10"/>
  <c r="AG147" i="10"/>
  <c r="AG145" i="10"/>
  <c r="AG146" i="10"/>
  <c r="AG144" i="10"/>
  <c r="AE187" i="10"/>
  <c r="G124" i="10"/>
  <c r="G23" i="11" s="1"/>
  <c r="AJ23" i="11" s="1"/>
  <c r="G140" i="10"/>
  <c r="G176" i="10"/>
  <c r="AJ175" i="10"/>
  <c r="G149" i="10"/>
  <c r="G167" i="10"/>
  <c r="AJ166" i="10"/>
  <c r="Y187" i="10"/>
  <c r="W187" i="10"/>
  <c r="P187" i="10"/>
  <c r="Q187" i="10"/>
  <c r="F22" i="11"/>
  <c r="L22" i="11"/>
  <c r="Y22" i="11"/>
  <c r="P22" i="11"/>
  <c r="X22" i="11"/>
  <c r="R22" i="11"/>
  <c r="Z22" i="11"/>
  <c r="S22" i="11"/>
  <c r="K22" i="11"/>
  <c r="M22" i="11"/>
  <c r="AB22" i="11"/>
  <c r="AD22" i="11"/>
  <c r="N22" i="11"/>
  <c r="AE22" i="11"/>
  <c r="J22" i="11"/>
  <c r="AH22" i="11"/>
  <c r="U22" i="11"/>
  <c r="I22" i="11"/>
  <c r="AA22" i="11"/>
  <c r="AG22" i="11"/>
  <c r="O22" i="11"/>
  <c r="AC22" i="11"/>
  <c r="AF22" i="11"/>
  <c r="W22" i="11"/>
  <c r="H22" i="11"/>
  <c r="Q22" i="11"/>
  <c r="V22" i="11"/>
  <c r="AI22" i="11"/>
  <c r="T22" i="11"/>
  <c r="S187" i="10"/>
  <c r="J187" i="10"/>
  <c r="X187" i="10"/>
  <c r="AG159" i="10"/>
  <c r="AG151" i="10" s="1"/>
  <c r="AG29" i="11" s="1"/>
  <c r="AB187" i="10"/>
  <c r="Z159" i="10"/>
  <c r="Z151" i="10" s="1"/>
  <c r="Z29" i="11" s="1"/>
  <c r="I187" i="10"/>
  <c r="U159" i="10"/>
  <c r="U151" i="10" s="1"/>
  <c r="U29" i="11" s="1"/>
  <c r="AC159" i="10"/>
  <c r="AC151" i="10" s="1"/>
  <c r="AC29" i="11" s="1"/>
  <c r="H159" i="10"/>
  <c r="H151" i="10" s="1"/>
  <c r="H29" i="11" s="1"/>
  <c r="AD159" i="10"/>
  <c r="AD151" i="10" s="1"/>
  <c r="AD29" i="11" s="1"/>
  <c r="AD187" i="10"/>
  <c r="AF187" i="10"/>
  <c r="R159" i="10"/>
  <c r="R151" i="10" s="1"/>
  <c r="R29" i="11" s="1"/>
  <c r="U17" i="10"/>
  <c r="U78" i="10" s="1"/>
  <c r="O159" i="10"/>
  <c r="O151" i="10" s="1"/>
  <c r="O29" i="11" s="1"/>
  <c r="AA159" i="10"/>
  <c r="AA151" i="10" s="1"/>
  <c r="AA29" i="11" s="1"/>
  <c r="M159" i="10"/>
  <c r="M151" i="10" s="1"/>
  <c r="M29" i="11" s="1"/>
  <c r="V91" i="10"/>
  <c r="V95" i="10" s="1"/>
  <c r="V184" i="10" s="1"/>
  <c r="K187" i="10"/>
  <c r="L187" i="10"/>
  <c r="AE17" i="10"/>
  <c r="AE78" i="10" s="1"/>
  <c r="K17" i="10"/>
  <c r="K78" i="10" s="1"/>
  <c r="T187" i="10"/>
  <c r="AA91" i="10"/>
  <c r="AA92" i="10" s="1"/>
  <c r="AA181" i="10" s="1"/>
  <c r="N159" i="10"/>
  <c r="N151" i="10" s="1"/>
  <c r="N29" i="11" s="1"/>
  <c r="G156" i="10"/>
  <c r="G153" i="10"/>
  <c r="G155" i="10"/>
  <c r="G154" i="10"/>
  <c r="V159" i="10"/>
  <c r="V151" i="10" s="1"/>
  <c r="V29" i="11" s="1"/>
  <c r="V187" i="10"/>
  <c r="W17" i="10"/>
  <c r="W78" i="10" s="1"/>
  <c r="AD93" i="10"/>
  <c r="AD182" i="10" s="1"/>
  <c r="AD92" i="10"/>
  <c r="AD181" i="10" s="1"/>
  <c r="AD95" i="10"/>
  <c r="AD184" i="10" s="1"/>
  <c r="AD94" i="10"/>
  <c r="AD183" i="10" s="1"/>
  <c r="AD180" i="10"/>
  <c r="R93" i="10"/>
  <c r="R182" i="10" s="1"/>
  <c r="R92" i="10"/>
  <c r="R181" i="10" s="1"/>
  <c r="R95" i="10"/>
  <c r="R184" i="10" s="1"/>
  <c r="R94" i="10"/>
  <c r="R183" i="10" s="1"/>
  <c r="R180" i="10"/>
  <c r="Y95" i="10"/>
  <c r="Y184" i="10" s="1"/>
  <c r="Y93" i="10"/>
  <c r="Y182" i="10" s="1"/>
  <c r="Y94" i="10"/>
  <c r="Y183" i="10" s="1"/>
  <c r="Y92" i="10"/>
  <c r="Y181" i="10" s="1"/>
  <c r="Y180" i="10"/>
  <c r="AF94" i="10"/>
  <c r="AF183" i="10" s="1"/>
  <c r="AF93" i="10"/>
  <c r="AF182" i="10" s="1"/>
  <c r="AF92" i="10"/>
  <c r="AF181" i="10" s="1"/>
  <c r="AF95" i="10"/>
  <c r="AF184" i="10" s="1"/>
  <c r="AF180" i="10"/>
  <c r="AG94" i="10"/>
  <c r="AG93" i="10"/>
  <c r="AG92" i="10"/>
  <c r="AG95" i="10"/>
  <c r="AG180" i="10"/>
  <c r="G78" i="10"/>
  <c r="AH93" i="10"/>
  <c r="AH92" i="10"/>
  <c r="AH94" i="10"/>
  <c r="AH95" i="10"/>
  <c r="AH180" i="10"/>
  <c r="M92" i="10"/>
  <c r="M181" i="10" s="1"/>
  <c r="M95" i="10"/>
  <c r="M184" i="10" s="1"/>
  <c r="M94" i="10"/>
  <c r="M183" i="10" s="1"/>
  <c r="M93" i="10"/>
  <c r="M182" i="10" s="1"/>
  <c r="M180" i="10"/>
  <c r="AB94" i="10"/>
  <c r="AB183" i="10" s="1"/>
  <c r="AB95" i="10"/>
  <c r="AB184" i="10" s="1"/>
  <c r="AB92" i="10"/>
  <c r="AB181" i="10" s="1"/>
  <c r="AB93" i="10"/>
  <c r="AB182" i="10" s="1"/>
  <c r="AB180" i="10"/>
  <c r="K95" i="10"/>
  <c r="K184" i="10" s="1"/>
  <c r="K94" i="10"/>
  <c r="K183" i="10" s="1"/>
  <c r="K92" i="10"/>
  <c r="K181" i="10" s="1"/>
  <c r="K93" i="10"/>
  <c r="K182" i="10" s="1"/>
  <c r="K180" i="10"/>
  <c r="Q93" i="10"/>
  <c r="Q182" i="10" s="1"/>
  <c r="Q94" i="10"/>
  <c r="Q183" i="10" s="1"/>
  <c r="Q92" i="10"/>
  <c r="Q181" i="10" s="1"/>
  <c r="Q95" i="10"/>
  <c r="Q184" i="10" s="1"/>
  <c r="Q180" i="10"/>
  <c r="G93" i="10"/>
  <c r="G94" i="10"/>
  <c r="G92" i="10"/>
  <c r="G95" i="10"/>
  <c r="G180" i="10"/>
  <c r="U92" i="10"/>
  <c r="U181" i="10" s="1"/>
  <c r="U94" i="10"/>
  <c r="U183" i="10" s="1"/>
  <c r="U95" i="10"/>
  <c r="U184" i="10" s="1"/>
  <c r="U93" i="10"/>
  <c r="U182" i="10" s="1"/>
  <c r="U180" i="10"/>
  <c r="S93" i="10"/>
  <c r="S182" i="10" s="1"/>
  <c r="S95" i="10"/>
  <c r="S184" i="10" s="1"/>
  <c r="S94" i="10"/>
  <c r="S183" i="10" s="1"/>
  <c r="S92" i="10"/>
  <c r="S181" i="10" s="1"/>
  <c r="S180" i="10"/>
  <c r="AC92" i="10"/>
  <c r="AC181" i="10" s="1"/>
  <c r="AC95" i="10"/>
  <c r="AC184" i="10" s="1"/>
  <c r="AC93" i="10"/>
  <c r="AC182" i="10" s="1"/>
  <c r="AC94" i="10"/>
  <c r="AC183" i="10" s="1"/>
  <c r="AC180" i="10"/>
  <c r="AE94" i="10"/>
  <c r="AE183" i="10" s="1"/>
  <c r="AE93" i="10"/>
  <c r="AE182" i="10" s="1"/>
  <c r="AE95" i="10"/>
  <c r="AE184" i="10" s="1"/>
  <c r="AE92" i="10"/>
  <c r="AE181" i="10" s="1"/>
  <c r="AE180" i="10"/>
  <c r="X92" i="10"/>
  <c r="X181" i="10" s="1"/>
  <c r="X95" i="10"/>
  <c r="X184" i="10" s="1"/>
  <c r="X94" i="10"/>
  <c r="X183" i="10" s="1"/>
  <c r="X93" i="10"/>
  <c r="X182" i="10" s="1"/>
  <c r="X180" i="10"/>
  <c r="P92" i="10"/>
  <c r="P181" i="10" s="1"/>
  <c r="P94" i="10"/>
  <c r="P183" i="10" s="1"/>
  <c r="P93" i="10"/>
  <c r="P182" i="10" s="1"/>
  <c r="P95" i="10"/>
  <c r="P184" i="10" s="1"/>
  <c r="P180" i="10"/>
  <c r="Z93" i="10"/>
  <c r="Z182" i="10" s="1"/>
  <c r="Z92" i="10"/>
  <c r="Z181" i="10" s="1"/>
  <c r="Z95" i="10"/>
  <c r="Z184" i="10" s="1"/>
  <c r="Z94" i="10"/>
  <c r="Z183" i="10" s="1"/>
  <c r="Z180" i="10"/>
  <c r="J92" i="10"/>
  <c r="J181" i="10" s="1"/>
  <c r="J95" i="10"/>
  <c r="J184" i="10" s="1"/>
  <c r="J93" i="10"/>
  <c r="J182" i="10" s="1"/>
  <c r="J94" i="10"/>
  <c r="J183" i="10" s="1"/>
  <c r="J180" i="10"/>
  <c r="N93" i="10"/>
  <c r="N182" i="10" s="1"/>
  <c r="N92" i="10"/>
  <c r="N181" i="10" s="1"/>
  <c r="N94" i="10"/>
  <c r="N183" i="10" s="1"/>
  <c r="N95" i="10"/>
  <c r="N184" i="10" s="1"/>
  <c r="N180" i="10"/>
  <c r="T94" i="10"/>
  <c r="T183" i="10" s="1"/>
  <c r="T93" i="10"/>
  <c r="T182" i="10" s="1"/>
  <c r="T95" i="10"/>
  <c r="T184" i="10" s="1"/>
  <c r="T92" i="10"/>
  <c r="T181" i="10" s="1"/>
  <c r="T180" i="10"/>
  <c r="W93" i="10"/>
  <c r="W182" i="10" s="1"/>
  <c r="W94" i="10"/>
  <c r="W183" i="10" s="1"/>
  <c r="W95" i="10"/>
  <c r="W184" i="10" s="1"/>
  <c r="W92" i="10"/>
  <c r="W181" i="10" s="1"/>
  <c r="W180" i="10"/>
  <c r="H91" i="10"/>
  <c r="H17" i="10"/>
  <c r="H78" i="10" s="1"/>
  <c r="L95" i="10"/>
  <c r="L184" i="10" s="1"/>
  <c r="L93" i="10"/>
  <c r="L182" i="10" s="1"/>
  <c r="L92" i="10"/>
  <c r="L181" i="10" s="1"/>
  <c r="L94" i="10"/>
  <c r="L183" i="10" s="1"/>
  <c r="L180" i="10"/>
  <c r="I94" i="10"/>
  <c r="I183" i="10" s="1"/>
  <c r="I92" i="10"/>
  <c r="I181" i="10" s="1"/>
  <c r="I95" i="10"/>
  <c r="I184" i="10" s="1"/>
  <c r="I93" i="10"/>
  <c r="I182" i="10" s="1"/>
  <c r="I180" i="10"/>
  <c r="O94" i="10"/>
  <c r="O183" i="10" s="1"/>
  <c r="O93" i="10"/>
  <c r="O182" i="10" s="1"/>
  <c r="O92" i="10"/>
  <c r="O181" i="10" s="1"/>
  <c r="O95" i="10"/>
  <c r="O184" i="10" s="1"/>
  <c r="O180" i="10"/>
  <c r="Q99" i="10"/>
  <c r="Q21" i="11" s="1"/>
  <c r="AJ122" i="10"/>
  <c r="L99" i="10"/>
  <c r="L21" i="11" s="1"/>
  <c r="AJ123" i="10"/>
  <c r="G99" i="10"/>
  <c r="G21" i="11" s="1"/>
  <c r="AB99" i="10"/>
  <c r="AB21" i="11" s="1"/>
  <c r="I99" i="10"/>
  <c r="I21" i="11" s="1"/>
  <c r="AG183" i="10" l="1"/>
  <c r="AG99" i="10"/>
  <c r="AG21" i="11" s="1"/>
  <c r="AG182" i="10"/>
  <c r="AH105" i="10"/>
  <c r="AH106" i="10" s="1"/>
  <c r="AH107" i="10" s="1"/>
  <c r="AH99" i="10" s="1"/>
  <c r="AH21" i="11" s="1"/>
  <c r="AH184" i="10"/>
  <c r="AH183" i="10"/>
  <c r="V180" i="10"/>
  <c r="AH182" i="10"/>
  <c r="AG184" i="10"/>
  <c r="AG181" i="10"/>
  <c r="AG148" i="10"/>
  <c r="AG149" i="10" s="1"/>
  <c r="AG150" i="10" s="1"/>
  <c r="AG142" i="10" s="1"/>
  <c r="AG27" i="11" s="1"/>
  <c r="AH181" i="10"/>
  <c r="AH88" i="10"/>
  <c r="AH89" i="10" s="1"/>
  <c r="AH90" i="10" s="1"/>
  <c r="AG88" i="10"/>
  <c r="AG89" i="10" s="1"/>
  <c r="AI152" i="10"/>
  <c r="AJ63" i="10"/>
  <c r="AI23" i="10"/>
  <c r="AJ23" i="10" s="1"/>
  <c r="AJ24" i="3"/>
  <c r="AI33" i="10"/>
  <c r="AJ33" i="10" s="1"/>
  <c r="AJ34" i="3"/>
  <c r="AI35" i="10"/>
  <c r="AJ35" i="10" s="1"/>
  <c r="AJ36" i="3"/>
  <c r="AI60" i="10"/>
  <c r="AJ61" i="3"/>
  <c r="AI61" i="10"/>
  <c r="AJ61" i="10" s="1"/>
  <c r="AJ62" i="3"/>
  <c r="AI38" i="10"/>
  <c r="AJ38" i="10" s="1"/>
  <c r="AJ39" i="3"/>
  <c r="AI34" i="10"/>
  <c r="AJ34" i="10" s="1"/>
  <c r="AJ35" i="3"/>
  <c r="AI20" i="10"/>
  <c r="AJ20" i="10" s="1"/>
  <c r="AJ21" i="3"/>
  <c r="AI62" i="10"/>
  <c r="AJ62" i="10" s="1"/>
  <c r="AJ63" i="3"/>
  <c r="AI57" i="10"/>
  <c r="AJ57" i="10" s="1"/>
  <c r="AJ58" i="3"/>
  <c r="AI53" i="10"/>
  <c r="AJ54" i="3"/>
  <c r="AI54" i="10"/>
  <c r="AJ54" i="10" s="1"/>
  <c r="AJ55" i="3"/>
  <c r="AI22" i="10"/>
  <c r="AJ22" i="10" s="1"/>
  <c r="AJ23" i="3"/>
  <c r="AI32" i="10"/>
  <c r="AJ33" i="3"/>
  <c r="AI55" i="10"/>
  <c r="AJ55" i="10" s="1"/>
  <c r="AJ56" i="3"/>
  <c r="AG139" i="10"/>
  <c r="AI21" i="10"/>
  <c r="AJ22" i="3"/>
  <c r="AI19" i="10"/>
  <c r="AJ19" i="10" s="1"/>
  <c r="AJ20" i="3"/>
  <c r="AI37" i="10"/>
  <c r="AJ38" i="3"/>
  <c r="G22" i="11"/>
  <c r="AJ22" i="11" s="1"/>
  <c r="G168" i="10"/>
  <c r="AJ167" i="10"/>
  <c r="G177" i="10"/>
  <c r="AJ176" i="10"/>
  <c r="G150" i="10"/>
  <c r="G141" i="10"/>
  <c r="V94" i="10"/>
  <c r="V183" i="10" s="1"/>
  <c r="V92" i="10"/>
  <c r="V181" i="10" s="1"/>
  <c r="V93" i="10"/>
  <c r="V182" i="10" s="1"/>
  <c r="AA180" i="10"/>
  <c r="AA95" i="10"/>
  <c r="AA184" i="10" s="1"/>
  <c r="AA94" i="10"/>
  <c r="AA183" i="10" s="1"/>
  <c r="AA93" i="10"/>
  <c r="AA182" i="10" s="1"/>
  <c r="G157" i="10"/>
  <c r="G158" i="10" s="1"/>
  <c r="G159" i="10" s="1"/>
  <c r="G96" i="10"/>
  <c r="G97" i="10" s="1"/>
  <c r="AD96" i="10"/>
  <c r="AD97" i="10" s="1"/>
  <c r="AD186" i="10" s="1"/>
  <c r="AF96" i="10"/>
  <c r="AF97" i="10" s="1"/>
  <c r="AF186" i="10" s="1"/>
  <c r="R96" i="10"/>
  <c r="R97" i="10" s="1"/>
  <c r="R186" i="10" s="1"/>
  <c r="L96" i="10"/>
  <c r="L97" i="10" s="1"/>
  <c r="L186" i="10" s="1"/>
  <c r="T96" i="10"/>
  <c r="N96" i="10"/>
  <c r="Z96" i="10"/>
  <c r="X96" i="10"/>
  <c r="AC96" i="10"/>
  <c r="S96" i="10"/>
  <c r="K96" i="10"/>
  <c r="M96" i="10"/>
  <c r="G184" i="10"/>
  <c r="I96" i="10"/>
  <c r="H94" i="10"/>
  <c r="H183" i="10" s="1"/>
  <c r="H95" i="10"/>
  <c r="H184" i="10" s="1"/>
  <c r="H92" i="10"/>
  <c r="H181" i="10" s="1"/>
  <c r="H93" i="10"/>
  <c r="H182" i="10" s="1"/>
  <c r="H180" i="10"/>
  <c r="G181" i="10"/>
  <c r="AG96" i="10"/>
  <c r="Y96" i="10"/>
  <c r="O96" i="10"/>
  <c r="G183" i="10"/>
  <c r="W96" i="10"/>
  <c r="J96" i="10"/>
  <c r="P96" i="10"/>
  <c r="AE96" i="10"/>
  <c r="G182" i="10"/>
  <c r="U96" i="10"/>
  <c r="Q96" i="10"/>
  <c r="AB96" i="10"/>
  <c r="AH96" i="10"/>
  <c r="AH187" i="10" l="1"/>
  <c r="AG90" i="10"/>
  <c r="AI154" i="10"/>
  <c r="AJ154" i="10" s="1"/>
  <c r="AI153" i="10"/>
  <c r="AJ153" i="10" s="1"/>
  <c r="AI155" i="10"/>
  <c r="AJ155" i="10" s="1"/>
  <c r="AI156" i="10"/>
  <c r="AJ156" i="10" s="1"/>
  <c r="AJ152" i="10"/>
  <c r="AI18" i="10"/>
  <c r="AJ21" i="10"/>
  <c r="AI26" i="10"/>
  <c r="AJ27" i="3"/>
  <c r="AG140" i="10"/>
  <c r="AI52" i="10"/>
  <c r="AJ53" i="10"/>
  <c r="AI36" i="10"/>
  <c r="AJ37" i="10"/>
  <c r="AI31" i="10"/>
  <c r="AJ32" i="10"/>
  <c r="AI59" i="10"/>
  <c r="AJ60" i="10"/>
  <c r="AI28" i="10"/>
  <c r="AJ28" i="10" s="1"/>
  <c r="AJ29" i="3"/>
  <c r="AI29" i="10"/>
  <c r="AJ29" i="10" s="1"/>
  <c r="AJ30" i="3"/>
  <c r="G133" i="10"/>
  <c r="G25" i="11" s="1"/>
  <c r="G169" i="10"/>
  <c r="G33" i="11" s="1"/>
  <c r="AJ177" i="10"/>
  <c r="AJ169" i="10" s="1"/>
  <c r="D32" i="11" s="1"/>
  <c r="G142" i="10"/>
  <c r="G27" i="11" s="1"/>
  <c r="G160" i="10"/>
  <c r="G31" i="11" s="1"/>
  <c r="AJ168" i="10"/>
  <c r="AJ160" i="10" s="1"/>
  <c r="D30" i="11" s="1"/>
  <c r="V96" i="10"/>
  <c r="V97" i="10" s="1"/>
  <c r="V186" i="10" s="1"/>
  <c r="AF185" i="10"/>
  <c r="AA96" i="10"/>
  <c r="AA97" i="10" s="1"/>
  <c r="AA186" i="10" s="1"/>
  <c r="R185" i="10"/>
  <c r="G185" i="10"/>
  <c r="L185" i="10"/>
  <c r="AD185" i="10"/>
  <c r="G98" i="10"/>
  <c r="G82" i="10" s="1"/>
  <c r="G19" i="11" s="1"/>
  <c r="AF98" i="10"/>
  <c r="AF82" i="10" s="1"/>
  <c r="AF19" i="11" s="1"/>
  <c r="G151" i="10"/>
  <c r="G29" i="11" s="1"/>
  <c r="G187" i="10"/>
  <c r="O97" i="10"/>
  <c r="O186" i="10" s="1"/>
  <c r="O185" i="10"/>
  <c r="Y97" i="10"/>
  <c r="Y186" i="10" s="1"/>
  <c r="Y185" i="10"/>
  <c r="L98" i="10"/>
  <c r="AE97" i="10"/>
  <c r="AE186" i="10" s="1"/>
  <c r="AE185" i="10"/>
  <c r="AH97" i="10"/>
  <c r="AH186" i="10" s="1"/>
  <c r="AH185" i="10"/>
  <c r="Z97" i="10"/>
  <c r="Z186" i="10" s="1"/>
  <c r="Z185" i="10"/>
  <c r="AB97" i="10"/>
  <c r="AB186" i="10" s="1"/>
  <c r="AB185" i="10"/>
  <c r="Q97" i="10"/>
  <c r="Q186" i="10" s="1"/>
  <c r="Q185" i="10"/>
  <c r="N97" i="10"/>
  <c r="N186" i="10" s="1"/>
  <c r="N185" i="10"/>
  <c r="X97" i="10"/>
  <c r="X186" i="10" s="1"/>
  <c r="X185" i="10"/>
  <c r="J97" i="10"/>
  <c r="J186" i="10" s="1"/>
  <c r="J185" i="10"/>
  <c r="W97" i="10"/>
  <c r="W186" i="10" s="1"/>
  <c r="W185" i="10"/>
  <c r="H96" i="10"/>
  <c r="R98" i="10"/>
  <c r="T97" i="10"/>
  <c r="T186" i="10" s="1"/>
  <c r="T185" i="10"/>
  <c r="AC97" i="10"/>
  <c r="AC186" i="10" s="1"/>
  <c r="AC185" i="10"/>
  <c r="U97" i="10"/>
  <c r="U186" i="10" s="1"/>
  <c r="U185" i="10"/>
  <c r="P97" i="10"/>
  <c r="P186" i="10" s="1"/>
  <c r="P185" i="10"/>
  <c r="M97" i="10"/>
  <c r="M186" i="10" s="1"/>
  <c r="M185" i="10"/>
  <c r="K97" i="10"/>
  <c r="K186" i="10" s="1"/>
  <c r="K185" i="10"/>
  <c r="AD98" i="10"/>
  <c r="I97" i="10"/>
  <c r="I186" i="10" s="1"/>
  <c r="I185" i="10"/>
  <c r="AG97" i="10"/>
  <c r="AG186" i="10" s="1"/>
  <c r="AG185" i="10"/>
  <c r="S97" i="10"/>
  <c r="S186" i="10" s="1"/>
  <c r="S185" i="10"/>
  <c r="G186" i="10"/>
  <c r="AI157" i="10" l="1"/>
  <c r="AI158" i="10" s="1"/>
  <c r="AI159" i="10" s="1"/>
  <c r="AI151" i="10" s="1"/>
  <c r="AI29" i="11" s="1"/>
  <c r="AI100" i="10"/>
  <c r="AI30" i="10"/>
  <c r="AJ30" i="10" s="1"/>
  <c r="AJ31" i="10"/>
  <c r="AI108" i="10"/>
  <c r="AJ36" i="10"/>
  <c r="AI51" i="10"/>
  <c r="AJ52" i="10"/>
  <c r="AG141" i="10"/>
  <c r="AG187" i="10"/>
  <c r="AJ26" i="10"/>
  <c r="AI25" i="10"/>
  <c r="AI58" i="10"/>
  <c r="AJ59" i="10"/>
  <c r="AI83" i="10"/>
  <c r="AJ18" i="10"/>
  <c r="AJ83" i="10" s="1"/>
  <c r="G30" i="11"/>
  <c r="AJ31" i="11"/>
  <c r="G32" i="11"/>
  <c r="AJ33" i="11"/>
  <c r="AF30" i="11"/>
  <c r="F30" i="11"/>
  <c r="P30" i="11"/>
  <c r="N30" i="11"/>
  <c r="Y30" i="11"/>
  <c r="AG30" i="11"/>
  <c r="Q30" i="11"/>
  <c r="AD30" i="11"/>
  <c r="R30" i="11"/>
  <c r="O30" i="11"/>
  <c r="H30" i="11"/>
  <c r="M30" i="11"/>
  <c r="U30" i="11"/>
  <c r="AB30" i="11"/>
  <c r="AC30" i="11"/>
  <c r="I30" i="11"/>
  <c r="T30" i="11"/>
  <c r="AH30" i="11"/>
  <c r="AA30" i="11"/>
  <c r="AI30" i="11"/>
  <c r="X30" i="11"/>
  <c r="S30" i="11"/>
  <c r="Z30" i="11"/>
  <c r="W30" i="11"/>
  <c r="K30" i="11"/>
  <c r="J30" i="11"/>
  <c r="V30" i="11"/>
  <c r="L30" i="11"/>
  <c r="AE30" i="11"/>
  <c r="F32" i="11"/>
  <c r="T32" i="11"/>
  <c r="U32" i="11"/>
  <c r="N32" i="11"/>
  <c r="AI32" i="11"/>
  <c r="M32" i="11"/>
  <c r="V32" i="11"/>
  <c r="AA32" i="11"/>
  <c r="Y32" i="11"/>
  <c r="P32" i="11"/>
  <c r="AH32" i="11"/>
  <c r="AE32" i="11"/>
  <c r="L32" i="11"/>
  <c r="Q32" i="11"/>
  <c r="S32" i="11"/>
  <c r="AB32" i="11"/>
  <c r="Z32" i="11"/>
  <c r="J32" i="11"/>
  <c r="AF32" i="11"/>
  <c r="X32" i="11"/>
  <c r="AD32" i="11"/>
  <c r="W32" i="11"/>
  <c r="K32" i="11"/>
  <c r="O32" i="11"/>
  <c r="H32" i="11"/>
  <c r="AC32" i="11"/>
  <c r="I32" i="11"/>
  <c r="R32" i="11"/>
  <c r="AG32" i="11"/>
  <c r="V185" i="10"/>
  <c r="AA185" i="10"/>
  <c r="G188" i="10"/>
  <c r="AF188" i="10"/>
  <c r="AG98" i="10"/>
  <c r="Y98" i="10"/>
  <c r="Y82" i="10" s="1"/>
  <c r="Y19" i="11" s="1"/>
  <c r="J98" i="10"/>
  <c r="J82" i="10" s="1"/>
  <c r="J19" i="11" s="1"/>
  <c r="AC98" i="10"/>
  <c r="AC82" i="10" s="1"/>
  <c r="AC19" i="11" s="1"/>
  <c r="AB98" i="10"/>
  <c r="AB188" i="10" s="1"/>
  <c r="O98" i="10"/>
  <c r="O82" i="10" s="1"/>
  <c r="O19" i="11" s="1"/>
  <c r="V98" i="10"/>
  <c r="V82" i="10" s="1"/>
  <c r="V19" i="11" s="1"/>
  <c r="Q98" i="10"/>
  <c r="Q188" i="10" s="1"/>
  <c r="S98" i="10"/>
  <c r="S82" i="10" s="1"/>
  <c r="S19" i="11" s="1"/>
  <c r="AE98" i="10"/>
  <c r="AE82" i="10" s="1"/>
  <c r="AE19" i="11" s="1"/>
  <c r="I98" i="10"/>
  <c r="U98" i="10"/>
  <c r="M98" i="10"/>
  <c r="L82" i="10"/>
  <c r="L19" i="11" s="1"/>
  <c r="L188" i="10"/>
  <c r="AF35" i="11"/>
  <c r="AF37" i="11" s="1"/>
  <c r="G35" i="11"/>
  <c r="G37" i="11" s="1"/>
  <c r="P98" i="10"/>
  <c r="T98" i="10"/>
  <c r="K98" i="10"/>
  <c r="R82" i="10"/>
  <c r="R19" i="11" s="1"/>
  <c r="R188" i="10"/>
  <c r="X98" i="10"/>
  <c r="Z98" i="10"/>
  <c r="H97" i="10"/>
  <c r="H98" i="10" s="1"/>
  <c r="H185" i="10"/>
  <c r="AD82" i="10"/>
  <c r="AD19" i="11" s="1"/>
  <c r="AD188" i="10"/>
  <c r="AA98" i="10"/>
  <c r="W98" i="10"/>
  <c r="N98" i="10"/>
  <c r="AH98" i="10"/>
  <c r="AJ157" i="10" l="1"/>
  <c r="AJ158" i="10"/>
  <c r="AJ159" i="10"/>
  <c r="AJ151" i="10" s="1"/>
  <c r="D28" i="11" s="1"/>
  <c r="T28" i="11" s="1"/>
  <c r="AJ29" i="11"/>
  <c r="AG188" i="10"/>
  <c r="AG133" i="10"/>
  <c r="AG25" i="11" s="1"/>
  <c r="AI134" i="10"/>
  <c r="AJ51" i="10"/>
  <c r="AJ84" i="10"/>
  <c r="AJ87" i="10"/>
  <c r="AJ86" i="10"/>
  <c r="AJ85" i="10"/>
  <c r="AI110" i="10"/>
  <c r="AJ110" i="10" s="1"/>
  <c r="AI109" i="10"/>
  <c r="AJ109" i="10" s="1"/>
  <c r="AI111" i="10"/>
  <c r="AJ111" i="10" s="1"/>
  <c r="AI112" i="10"/>
  <c r="AJ112" i="10" s="1"/>
  <c r="AJ108" i="10"/>
  <c r="AI87" i="10"/>
  <c r="AI84" i="10"/>
  <c r="AI85" i="10"/>
  <c r="AI86" i="10"/>
  <c r="AI143" i="10"/>
  <c r="AJ58" i="10"/>
  <c r="AI103" i="10"/>
  <c r="AJ103" i="10" s="1"/>
  <c r="AI101" i="10"/>
  <c r="AJ101" i="10" s="1"/>
  <c r="AI104" i="10"/>
  <c r="AJ104" i="10" s="1"/>
  <c r="AI102" i="10"/>
  <c r="AJ102" i="10" s="1"/>
  <c r="AJ100" i="10"/>
  <c r="AI17" i="10"/>
  <c r="AI91" i="10"/>
  <c r="AJ25" i="10"/>
  <c r="AJ32" i="11"/>
  <c r="AJ30" i="11"/>
  <c r="AC188" i="10"/>
  <c r="AG82" i="10"/>
  <c r="AG19" i="11" s="1"/>
  <c r="AB82" i="10"/>
  <c r="AB19" i="11" s="1"/>
  <c r="O188" i="10"/>
  <c r="Y188" i="10"/>
  <c r="Q82" i="10"/>
  <c r="Q19" i="11" s="1"/>
  <c r="J188" i="10"/>
  <c r="V188" i="10"/>
  <c r="S188" i="10"/>
  <c r="AE188" i="10"/>
  <c r="O35" i="11"/>
  <c r="O37" i="11" s="1"/>
  <c r="P82" i="10"/>
  <c r="P19" i="11" s="1"/>
  <c r="P188" i="10"/>
  <c r="J35" i="11"/>
  <c r="J37" i="11" s="1"/>
  <c r="AD35" i="11"/>
  <c r="AD37" i="11" s="1"/>
  <c r="AE35" i="11"/>
  <c r="AE37" i="11" s="1"/>
  <c r="L35" i="11"/>
  <c r="L37" i="11" s="1"/>
  <c r="H82" i="10"/>
  <c r="H19" i="11" s="1"/>
  <c r="H188" i="10"/>
  <c r="Z82" i="10"/>
  <c r="Z19" i="11" s="1"/>
  <c r="Z188" i="10"/>
  <c r="AH82" i="10"/>
  <c r="AH19" i="11" s="1"/>
  <c r="AH188" i="10"/>
  <c r="H186" i="10"/>
  <c r="X82" i="10"/>
  <c r="X19" i="11" s="1"/>
  <c r="X188" i="10"/>
  <c r="S35" i="11"/>
  <c r="S37" i="11" s="1"/>
  <c r="AC35" i="11"/>
  <c r="AC37" i="11" s="1"/>
  <c r="M82" i="10"/>
  <c r="M19" i="11" s="1"/>
  <c r="M188" i="10"/>
  <c r="N82" i="10"/>
  <c r="N19" i="11" s="1"/>
  <c r="N188" i="10"/>
  <c r="W82" i="10"/>
  <c r="W19" i="11" s="1"/>
  <c r="W188" i="10"/>
  <c r="V35" i="11"/>
  <c r="V37" i="11" s="1"/>
  <c r="R35" i="11"/>
  <c r="R37" i="11" s="1"/>
  <c r="U82" i="10"/>
  <c r="U19" i="11" s="1"/>
  <c r="U188" i="10"/>
  <c r="Y35" i="11"/>
  <c r="Y37" i="11" s="1"/>
  <c r="T82" i="10"/>
  <c r="T19" i="11" s="1"/>
  <c r="T188" i="10"/>
  <c r="AA82" i="10"/>
  <c r="AA19" i="11" s="1"/>
  <c r="AA188" i="10"/>
  <c r="K82" i="10"/>
  <c r="K19" i="11" s="1"/>
  <c r="K188" i="10"/>
  <c r="I82" i="10"/>
  <c r="I19" i="11" s="1"/>
  <c r="I188" i="10"/>
  <c r="AC28" i="11" l="1"/>
  <c r="X28" i="11"/>
  <c r="M28" i="11"/>
  <c r="S28" i="11"/>
  <c r="U28" i="11"/>
  <c r="G28" i="11"/>
  <c r="AG28" i="11"/>
  <c r="N28" i="11"/>
  <c r="I28" i="11"/>
  <c r="AH28" i="11"/>
  <c r="J28" i="11"/>
  <c r="L28" i="11"/>
  <c r="K28" i="11"/>
  <c r="V28" i="11"/>
  <c r="Q28" i="11"/>
  <c r="F28" i="11"/>
  <c r="Y28" i="11"/>
  <c r="AD28" i="11"/>
  <c r="R28" i="11"/>
  <c r="P28" i="11"/>
  <c r="AB28" i="11"/>
  <c r="H28" i="11"/>
  <c r="O28" i="11"/>
  <c r="W28" i="11"/>
  <c r="AI28" i="11"/>
  <c r="AE28" i="11"/>
  <c r="AF28" i="11"/>
  <c r="AA28" i="11"/>
  <c r="Z28" i="11"/>
  <c r="AI180" i="10"/>
  <c r="AJ180" i="10" s="1"/>
  <c r="AJ88" i="10"/>
  <c r="AJ89" i="10" s="1"/>
  <c r="AJ90" i="10" s="1"/>
  <c r="AI88" i="10"/>
  <c r="AI89" i="10" s="1"/>
  <c r="AI105" i="10"/>
  <c r="AI106" i="10" s="1"/>
  <c r="AI147" i="10"/>
  <c r="AJ147" i="10" s="1"/>
  <c r="AI146" i="10"/>
  <c r="AJ146" i="10" s="1"/>
  <c r="AI144" i="10"/>
  <c r="AJ144" i="10" s="1"/>
  <c r="AI145" i="10"/>
  <c r="AJ145" i="10" s="1"/>
  <c r="AJ143" i="10"/>
  <c r="AI95" i="10"/>
  <c r="AI93" i="10"/>
  <c r="AI92" i="10"/>
  <c r="AJ91" i="10"/>
  <c r="AI94" i="10"/>
  <c r="AI78" i="10"/>
  <c r="AJ78" i="10" s="1"/>
  <c r="AJ17" i="10"/>
  <c r="AI137" i="10"/>
  <c r="AJ137" i="10" s="1"/>
  <c r="AI138" i="10"/>
  <c r="AJ138" i="10" s="1"/>
  <c r="AI135" i="10"/>
  <c r="AJ135" i="10" s="1"/>
  <c r="AI136" i="10"/>
  <c r="AJ136" i="10" s="1"/>
  <c r="AJ134" i="10"/>
  <c r="AI113" i="10"/>
  <c r="AG35" i="11"/>
  <c r="AG37" i="11" s="1"/>
  <c r="AB35" i="11"/>
  <c r="AB37" i="11" s="1"/>
  <c r="Q35" i="11"/>
  <c r="Q37" i="11" s="1"/>
  <c r="Z35" i="11"/>
  <c r="Z37" i="11" s="1"/>
  <c r="AA35" i="11"/>
  <c r="AA37" i="11" s="1"/>
  <c r="T35" i="11"/>
  <c r="T37" i="11" s="1"/>
  <c r="H35" i="11"/>
  <c r="H37" i="11" s="1"/>
  <c r="X35" i="11"/>
  <c r="X37" i="11" s="1"/>
  <c r="W35" i="11"/>
  <c r="W37" i="11" s="1"/>
  <c r="K35" i="11"/>
  <c r="K37" i="11" s="1"/>
  <c r="N35" i="11"/>
  <c r="N37" i="11" s="1"/>
  <c r="P35" i="11"/>
  <c r="P37" i="11" s="1"/>
  <c r="AH35" i="11"/>
  <c r="AH37" i="11" s="1"/>
  <c r="I35" i="11"/>
  <c r="I37" i="11" s="1"/>
  <c r="U35" i="11"/>
  <c r="U37" i="11" s="1"/>
  <c r="M35" i="11"/>
  <c r="M37" i="11" s="1"/>
  <c r="AJ28" i="11" l="1"/>
  <c r="AI139" i="10"/>
  <c r="AI140" i="10" s="1"/>
  <c r="AI148" i="10"/>
  <c r="AI149" i="10" s="1"/>
  <c r="AJ105" i="10"/>
  <c r="AI181" i="10"/>
  <c r="AJ181" i="10" s="1"/>
  <c r="AJ92" i="10"/>
  <c r="AI182" i="10"/>
  <c r="AJ182" i="10" s="1"/>
  <c r="AJ93" i="10"/>
  <c r="AI184" i="10"/>
  <c r="AJ184" i="10" s="1"/>
  <c r="AJ95" i="10"/>
  <c r="AI90" i="10"/>
  <c r="AI107" i="10"/>
  <c r="AJ106" i="10"/>
  <c r="AI114" i="10"/>
  <c r="AJ113" i="10"/>
  <c r="AI96" i="10"/>
  <c r="AI183" i="10"/>
  <c r="AJ183" i="10" s="1"/>
  <c r="AJ94" i="10"/>
  <c r="AJ148" i="10" l="1"/>
  <c r="AI187" i="10"/>
  <c r="AJ187" i="10" s="1"/>
  <c r="AJ139" i="10"/>
  <c r="AJ107" i="10"/>
  <c r="AI97" i="10"/>
  <c r="AI98" i="10" s="1"/>
  <c r="AJ96" i="10"/>
  <c r="AI185" i="10"/>
  <c r="AJ185" i="10" s="1"/>
  <c r="AI115" i="10"/>
  <c r="AJ115" i="10" s="1"/>
  <c r="AJ114" i="10"/>
  <c r="AI150" i="10"/>
  <c r="AJ149" i="10"/>
  <c r="AI141" i="10"/>
  <c r="AJ140" i="10"/>
  <c r="AI188" i="10" l="1"/>
  <c r="AJ188" i="10" s="1"/>
  <c r="AI133" i="10"/>
  <c r="AI25" i="11" s="1"/>
  <c r="AJ141" i="10"/>
  <c r="AJ133" i="10" s="1"/>
  <c r="D24" i="11" s="1"/>
  <c r="AJ99" i="10"/>
  <c r="D20" i="11" s="1"/>
  <c r="AI142" i="10"/>
  <c r="AI27" i="11" s="1"/>
  <c r="AJ150" i="10"/>
  <c r="AJ142" i="10" s="1"/>
  <c r="D26" i="11" s="1"/>
  <c r="AI82" i="10"/>
  <c r="AI19" i="11" s="1"/>
  <c r="AJ98" i="10"/>
  <c r="AJ82" i="10" s="1"/>
  <c r="D18" i="11" s="1"/>
  <c r="AI186" i="10"/>
  <c r="AJ186" i="10" s="1"/>
  <c r="AJ97" i="10"/>
  <c r="AI99" i="10"/>
  <c r="AI21" i="11" s="1"/>
  <c r="S26" i="11" l="1"/>
  <c r="L26" i="11"/>
  <c r="AH26" i="11"/>
  <c r="Z26" i="11"/>
  <c r="H26" i="11"/>
  <c r="AB26" i="11"/>
  <c r="T26" i="11"/>
  <c r="F26" i="11"/>
  <c r="W26" i="11"/>
  <c r="AC26" i="11"/>
  <c r="AA26" i="11"/>
  <c r="N26" i="11"/>
  <c r="AD26" i="11"/>
  <c r="K26" i="11"/>
  <c r="X26" i="11"/>
  <c r="AF26" i="11"/>
  <c r="M26" i="11"/>
  <c r="J26" i="11"/>
  <c r="G26" i="11"/>
  <c r="U26" i="11"/>
  <c r="Y26" i="11"/>
  <c r="V26" i="11"/>
  <c r="O26" i="11"/>
  <c r="AE26" i="11"/>
  <c r="R26" i="11"/>
  <c r="P26" i="11"/>
  <c r="AG26" i="11"/>
  <c r="Q26" i="11"/>
  <c r="I26" i="11"/>
  <c r="AJ21" i="11"/>
  <c r="AI20" i="11"/>
  <c r="AD18" i="11"/>
  <c r="F18" i="11"/>
  <c r="W18" i="11"/>
  <c r="U18" i="11"/>
  <c r="D34" i="11"/>
  <c r="K18" i="11"/>
  <c r="Z18" i="11"/>
  <c r="M18" i="11"/>
  <c r="N18" i="11"/>
  <c r="P18" i="11"/>
  <c r="G18" i="11"/>
  <c r="AF18" i="11"/>
  <c r="AA18" i="11"/>
  <c r="AH18" i="11"/>
  <c r="Y18" i="11"/>
  <c r="J18" i="11"/>
  <c r="S18" i="11"/>
  <c r="AB18" i="11"/>
  <c r="T18" i="11"/>
  <c r="L18" i="11"/>
  <c r="AC18" i="11"/>
  <c r="V18" i="11"/>
  <c r="R18" i="11"/>
  <c r="H18" i="11"/>
  <c r="AG18" i="11"/>
  <c r="O18" i="11"/>
  <c r="AE18" i="11"/>
  <c r="X18" i="11"/>
  <c r="I18" i="11"/>
  <c r="Q18" i="11"/>
  <c r="AF24" i="11"/>
  <c r="AA24" i="11"/>
  <c r="AH24" i="11"/>
  <c r="U24" i="11"/>
  <c r="X24" i="11"/>
  <c r="M24" i="11"/>
  <c r="O24" i="11"/>
  <c r="Z24" i="11"/>
  <c r="F24" i="11"/>
  <c r="AC24" i="11"/>
  <c r="L24" i="11"/>
  <c r="J24" i="11"/>
  <c r="R24" i="11"/>
  <c r="V24" i="11"/>
  <c r="K24" i="11"/>
  <c r="I24" i="11"/>
  <c r="G24" i="11"/>
  <c r="AD24" i="11"/>
  <c r="Q24" i="11"/>
  <c r="N24" i="11"/>
  <c r="P24" i="11"/>
  <c r="AE24" i="11"/>
  <c r="S24" i="11"/>
  <c r="Y24" i="11"/>
  <c r="T24" i="11"/>
  <c r="AB24" i="11"/>
  <c r="H24" i="11"/>
  <c r="W24" i="11"/>
  <c r="AG24" i="11"/>
  <c r="AI35" i="11"/>
  <c r="AI37" i="11" s="1"/>
  <c r="AJ19" i="11"/>
  <c r="AI18" i="11"/>
  <c r="AJ27" i="11"/>
  <c r="AI26" i="11"/>
  <c r="Z20" i="11"/>
  <c r="M20" i="11"/>
  <c r="Y20" i="11"/>
  <c r="AD20" i="11"/>
  <c r="G20" i="11"/>
  <c r="W20" i="11"/>
  <c r="P20" i="11"/>
  <c r="I20" i="11"/>
  <c r="S20" i="11"/>
  <c r="R20" i="11"/>
  <c r="H20" i="11"/>
  <c r="AA20" i="11"/>
  <c r="AB20" i="11"/>
  <c r="AG20" i="11"/>
  <c r="AE20" i="11"/>
  <c r="T20" i="11"/>
  <c r="AC20" i="11"/>
  <c r="Q20" i="11"/>
  <c r="L20" i="11"/>
  <c r="AF20" i="11"/>
  <c r="N20" i="11"/>
  <c r="U20" i="11"/>
  <c r="AH20" i="11"/>
  <c r="V20" i="11"/>
  <c r="O20" i="11"/>
  <c r="K20" i="11"/>
  <c r="F20" i="11"/>
  <c r="J20" i="11"/>
  <c r="X20" i="11"/>
  <c r="AI24" i="11"/>
  <c r="AJ25" i="11"/>
  <c r="F39" i="11" l="1"/>
  <c r="F38" i="11"/>
  <c r="S34" i="11"/>
  <c r="Y34" i="11"/>
  <c r="X34" i="11"/>
  <c r="Z34" i="11"/>
  <c r="V34" i="11"/>
  <c r="K34" i="11"/>
  <c r="M34" i="11"/>
  <c r="R34" i="11"/>
  <c r="H34" i="11"/>
  <c r="AC34" i="11"/>
  <c r="F34" i="11"/>
  <c r="AA34" i="11"/>
  <c r="J34" i="11"/>
  <c r="W34" i="11"/>
  <c r="U34" i="11"/>
  <c r="AH34" i="11"/>
  <c r="AF34" i="11"/>
  <c r="AG34" i="11"/>
  <c r="G34" i="11"/>
  <c r="T34" i="11"/>
  <c r="I34" i="11"/>
  <c r="Q34" i="11"/>
  <c r="AE34" i="11"/>
  <c r="L34" i="11"/>
  <c r="N34" i="11"/>
  <c r="O34" i="11"/>
  <c r="AB34" i="11"/>
  <c r="AD34" i="11"/>
  <c r="P34" i="11"/>
  <c r="AJ18" i="11"/>
  <c r="AJ26" i="11"/>
  <c r="AJ24" i="11"/>
  <c r="AJ35" i="11"/>
  <c r="AM35" i="11" s="1"/>
  <c r="AI34" i="11"/>
  <c r="AJ20" i="11"/>
  <c r="AJ34" i="11" l="1"/>
</calcChain>
</file>

<file path=xl/sharedStrings.xml><?xml version="1.0" encoding="utf-8"?>
<sst xmlns="http://schemas.openxmlformats.org/spreadsheetml/2006/main" count="7389" uniqueCount="934">
  <si>
    <t>ITEM</t>
  </si>
  <si>
    <t xml:space="preserve">DESCRIÇÃO DOS SERVIÇOS </t>
  </si>
  <si>
    <t>UNIDADE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</si>
  <si>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</si>
  <si>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</si>
  <si>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</si>
  <si>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</si>
  <si>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</si>
  <si>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</si>
  <si>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1.0</t>
  </si>
  <si>
    <t>km</t>
  </si>
  <si>
    <t>1.1</t>
  </si>
  <si>
    <t>1.2</t>
  </si>
  <si>
    <t>1.3</t>
  </si>
  <si>
    <t>1.4</t>
  </si>
  <si>
    <t>1.5</t>
  </si>
  <si>
    <t>1.6</t>
  </si>
  <si>
    <t>1.7</t>
  </si>
  <si>
    <t>1.8</t>
  </si>
  <si>
    <t>Extensão Equivalente a um Acostamento (2,5m) (km)</t>
  </si>
  <si>
    <t>Sistema Existente - EXTENSÃO DE ACOSTAMENTO</t>
  </si>
  <si>
    <t>2.0</t>
  </si>
  <si>
    <t>2.1</t>
  </si>
  <si>
    <t>2.2</t>
  </si>
  <si>
    <t>2.3</t>
  </si>
  <si>
    <t>Considerando Pistas com 3,50m de largura (km)</t>
  </si>
  <si>
    <t>Sistema Existente - ÁREA DE PISTA</t>
  </si>
  <si>
    <t>m²</t>
  </si>
  <si>
    <t>Considerando Acostamentos com Larguras Variadas (km)</t>
  </si>
  <si>
    <t>Sistema Existente - ÁREA DE ACOSTAMENTO</t>
  </si>
  <si>
    <t>SISTEMA FUTURO</t>
  </si>
  <si>
    <t>AMPLIAÇÕES</t>
  </si>
  <si>
    <t>Extensão Acostamento - Equivalente a um Acost. (2,5m) (km)</t>
  </si>
  <si>
    <t>3.0</t>
  </si>
  <si>
    <t>3.1</t>
  </si>
  <si>
    <t>3.2</t>
  </si>
  <si>
    <t>4.0</t>
  </si>
  <si>
    <t>4.1</t>
  </si>
  <si>
    <t>4.2</t>
  </si>
  <si>
    <t>5.0</t>
  </si>
  <si>
    <t>5.1</t>
  </si>
  <si>
    <t>5.2</t>
  </si>
  <si>
    <t>6.0</t>
  </si>
  <si>
    <t>6.1</t>
  </si>
  <si>
    <t>6.2</t>
  </si>
  <si>
    <t>Extensão Equivalente a uma Pista de 3,50m (km)</t>
  </si>
  <si>
    <t>Sistema Futuro - EXTENSÃO DE PISTA</t>
  </si>
  <si>
    <t>Sistema Futuro - EXTENSÃO DE ACOSTAMENTO</t>
  </si>
  <si>
    <t>Área (m²) - Considerando Existente + Ampliações</t>
  </si>
  <si>
    <t>Sistema Futuro - ÁREA DE PISTA</t>
  </si>
  <si>
    <t>Área (m²) - Acostamento</t>
  </si>
  <si>
    <t>Sistema Futuro - ÁREA DE ACOSTAMENTO</t>
  </si>
  <si>
    <t>Resumo da área pavimentada</t>
  </si>
  <si>
    <t>Pistas Equivalentes a Largura de 3,50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</si>
  <si>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</si>
  <si>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</si>
  <si>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</si>
  <si>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</si>
  <si>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Média</t>
  </si>
  <si>
    <t>Extensão em km Equivalente (Futuro)</t>
  </si>
  <si>
    <t>Conservação</t>
  </si>
  <si>
    <t>Restauração</t>
  </si>
  <si>
    <t>Serviços Iniciais</t>
  </si>
  <si>
    <t>PADRÃO DE CONSERVAÇÃO</t>
  </si>
  <si>
    <t>PADRÃO 1</t>
  </si>
  <si>
    <t>PADRÃO 2</t>
  </si>
  <si>
    <t>PADRÃO 3</t>
  </si>
  <si>
    <t>OBSERVAÇÕES</t>
  </si>
  <si>
    <t>Código SICRO</t>
  </si>
  <si>
    <t>Serviço</t>
  </si>
  <si>
    <t>Dados obtidos em benchmarking de concessões federais e estaduais</t>
  </si>
  <si>
    <t>PAVIMENTO</t>
  </si>
  <si>
    <t>Reparos no Pavimento</t>
  </si>
  <si>
    <t>m³/km eq.</t>
  </si>
  <si>
    <t>Pintura de ligação</t>
  </si>
  <si>
    <t>m²/km eq.</t>
  </si>
  <si>
    <t>t/km eq.</t>
  </si>
  <si>
    <t>m²/m²</t>
  </si>
  <si>
    <t>m/m²</t>
  </si>
  <si>
    <t>Produtos derivados de petróleo</t>
  </si>
  <si>
    <t>Emulsão Asfáltica RR-1C</t>
  </si>
  <si>
    <t>t/m²</t>
  </si>
  <si>
    <t>M1943</t>
  </si>
  <si>
    <t>t/m³</t>
  </si>
  <si>
    <t>ELEMENTOS DE PROTEÇÃO E SEGURANÇA</t>
  </si>
  <si>
    <t>Sinalização Horizontal</t>
  </si>
  <si>
    <t>ud/km eq.</t>
  </si>
  <si>
    <t>Limpeza balizadores (0,30 X 0,90)</t>
  </si>
  <si>
    <t>Sinalização Vertical</t>
  </si>
  <si>
    <t>Dispositivos de Proteção e Segurança</t>
  </si>
  <si>
    <t>Substituição de defensas metálicas</t>
  </si>
  <si>
    <t>m/km</t>
  </si>
  <si>
    <t>Reparo de barreira New Jersey</t>
  </si>
  <si>
    <t>m³/km</t>
  </si>
  <si>
    <t>Reconstrução de barreira New Jersey</t>
  </si>
  <si>
    <t>OBRAS DE ARTES ESPECIAIS</t>
  </si>
  <si>
    <t>OAE's</t>
  </si>
  <si>
    <t>Reparo de guarda corpo/roda de concreto</t>
  </si>
  <si>
    <t>m/m</t>
  </si>
  <si>
    <t>Limpeza de ponte</t>
  </si>
  <si>
    <t>DRENAGEM E OAC</t>
  </si>
  <si>
    <t>Reparo e Limpeza de dispositivos</t>
  </si>
  <si>
    <t>m³/m</t>
  </si>
  <si>
    <t xml:space="preserve">Reparo de drenagem superficial em concreto </t>
  </si>
  <si>
    <t>TERRAPLENOS E ESTRUTURAS DE CONTENÇÃO</t>
  </si>
  <si>
    <t>Terrapleno e Estruturas de Contenção</t>
  </si>
  <si>
    <t>Recomposição manual de taludes</t>
  </si>
  <si>
    <t>m³/km.eq</t>
  </si>
  <si>
    <t>Recomposição mecânica de taludes</t>
  </si>
  <si>
    <t>Recomposição mecância de erosões</t>
  </si>
  <si>
    <t>FAIXA DE DOMÍNIO</t>
  </si>
  <si>
    <t>Faixa de Domínio</t>
  </si>
  <si>
    <t>Roçada manual</t>
  </si>
  <si>
    <t>ha/km</t>
  </si>
  <si>
    <t xml:space="preserve">Roçada mecanizada </t>
  </si>
  <si>
    <t>m²/km</t>
  </si>
  <si>
    <t>Limpeza de pistas e remoção dos entulhos</t>
  </si>
  <si>
    <t>EDIFICAÇÕES E INSTALAÇÕES OPERACIONAIS</t>
  </si>
  <si>
    <t>Conservação de Edificações</t>
  </si>
  <si>
    <t>Pintura e conservação geral de instalações operacionais</t>
  </si>
  <si>
    <t>equipe.mês</t>
  </si>
  <si>
    <t>ILUMINAÇÃO</t>
  </si>
  <si>
    <t>Iluminação e Instalações Elétricas</t>
  </si>
  <si>
    <t>Conservação de Sistema de Iluminação</t>
  </si>
  <si>
    <t>QUANTIDADES</t>
  </si>
  <si>
    <t>ROTINA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</si>
  <si>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</si>
  <si>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</si>
  <si>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</si>
  <si>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</si>
  <si>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</si>
  <si>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</si>
  <si>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</si>
  <si>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</si>
  <si>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</si>
  <si>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</si>
  <si>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</si>
  <si>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</si>
  <si>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</si>
  <si>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</si>
  <si>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</si>
  <si>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</si>
  <si>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</si>
  <si>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</si>
  <si>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</si>
  <si>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</si>
  <si>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</si>
  <si>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</si>
  <si>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</si>
  <si>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</si>
  <si>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</si>
  <si>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</si>
  <si>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</si>
  <si>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</si>
  <si>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</si>
  <si>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</si>
  <si>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</t>
  </si>
  <si>
    <t>Roçada na faixa de domínio</t>
  </si>
  <si>
    <t>ha</t>
  </si>
  <si>
    <t>SITUAÇÃO ATUAL</t>
  </si>
  <si>
    <t>SEGMENTO</t>
  </si>
  <si>
    <t>DEFENSAS METÁLICAS</t>
  </si>
  <si>
    <t>BALIZADOR/ DELINEADOR</t>
  </si>
  <si>
    <t>BARREIRAS DE CONCRETO</t>
  </si>
  <si>
    <t>und</t>
  </si>
  <si>
    <t>metros</t>
  </si>
  <si>
    <t>S R E</t>
  </si>
  <si>
    <t xml:space="preserve">ITEM </t>
  </si>
  <si>
    <t>KM (PONTO MÉDIO)</t>
  </si>
  <si>
    <t>KM INICIAL</t>
  </si>
  <si>
    <t>KM FINAL</t>
  </si>
  <si>
    <t>OBS.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</si>
  <si>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</si>
  <si>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CUSTO UNITÁRIO</t>
  </si>
  <si>
    <t>(R$)</t>
  </si>
  <si>
    <t>m³</t>
  </si>
  <si>
    <t>t</t>
  </si>
  <si>
    <t>m</t>
  </si>
  <si>
    <t>Intervenções em OAE's</t>
  </si>
  <si>
    <t>Conservação na Faixa de Domínio</t>
  </si>
  <si>
    <t>Hidrossemeadura</t>
  </si>
  <si>
    <t>equipe</t>
  </si>
  <si>
    <t>Quantidade</t>
  </si>
  <si>
    <t xml:space="preserve">              </t>
  </si>
  <si>
    <t xml:space="preserve">m³    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</si>
  <si>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</si>
  <si>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</si>
  <si>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t     </t>
  </si>
  <si>
    <t xml:space="preserve">m     </t>
  </si>
  <si>
    <t xml:space="preserve">l     </t>
  </si>
  <si>
    <t xml:space="preserve">und   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</si>
  <si>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</si>
  <si>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</si>
  <si>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</si>
  <si>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</si>
  <si>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</si>
  <si>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</si>
  <si>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</si>
  <si>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</si>
  <si>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</si>
  <si>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</si>
  <si>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</si>
  <si>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</si>
  <si>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</si>
  <si>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</si>
  <si>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</si>
  <si>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</si>
  <si>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</si>
  <si>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</si>
  <si>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</si>
  <si>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un    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</si>
  <si>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</si>
  <si>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</si>
  <si>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Edital:                </t>
  </si>
  <si>
    <t>TOTAIS PARCIAIS</t>
  </si>
  <si>
    <t>*** TOTAL DE CONSERVAÇÃO RODOVIÁRIA DE ROTINA ***</t>
  </si>
  <si>
    <t>*** RESUMO PARA A COMPOSIÇÃO DO OPEX ***</t>
  </si>
  <si>
    <t>1.</t>
  </si>
  <si>
    <t>Custo Local</t>
  </si>
  <si>
    <t>Adm Local</t>
  </si>
  <si>
    <t>Mob/Desmob</t>
  </si>
  <si>
    <t>Canteiro</t>
  </si>
  <si>
    <t>Sinalização</t>
  </si>
  <si>
    <t>Custo Total</t>
  </si>
  <si>
    <t>Total Venda</t>
  </si>
  <si>
    <t>BDI Prod Asf</t>
  </si>
  <si>
    <t>2.</t>
  </si>
  <si>
    <t>3.</t>
  </si>
  <si>
    <t>4.</t>
  </si>
  <si>
    <t>5.</t>
  </si>
  <si>
    <t>6.</t>
  </si>
  <si>
    <t>7.</t>
  </si>
  <si>
    <t>7.1</t>
  </si>
  <si>
    <t>8.</t>
  </si>
  <si>
    <t>8.1</t>
  </si>
  <si>
    <t>*** TOTALIZAÇÃO ***</t>
  </si>
  <si>
    <t>SERVIÇOS</t>
  </si>
  <si>
    <t>VALOR</t>
  </si>
  <si>
    <t>%</t>
  </si>
  <si>
    <t>CONSERVAÇÃO RODOVIÁRIA DE ROTINA</t>
  </si>
  <si>
    <t>Valor</t>
  </si>
  <si>
    <t>Total - Conservação Rodoviária de Rotina</t>
  </si>
  <si>
    <t>R$/km Eq. Rodovia</t>
  </si>
  <si>
    <t>BDI</t>
  </si>
  <si>
    <t>Extensão das 3ª Faixas</t>
  </si>
  <si>
    <t>Extensão (km):</t>
  </si>
  <si>
    <t xml:space="preserve">COMPOSIÇÃO DE PREÇO UNITÁRIO                    </t>
  </si>
  <si>
    <t>Código</t>
  </si>
  <si>
    <t>Unidade</t>
  </si>
  <si>
    <t xml:space="preserve">            Utilização</t>
  </si>
  <si>
    <t xml:space="preserve">     Custo Operacional</t>
  </si>
  <si>
    <t>A-EQUIPAMENTO</t>
  </si>
  <si>
    <t>Produtivo</t>
  </si>
  <si>
    <t>Improdutivo</t>
  </si>
  <si>
    <t xml:space="preserve">03E9155       </t>
  </si>
  <si>
    <t xml:space="preserve">03E9556       </t>
  </si>
  <si>
    <t xml:space="preserve">03E9591       </t>
  </si>
  <si>
    <t>Serra para corte de concreto e asfalto - 10 kW</t>
  </si>
  <si>
    <t xml:space="preserve">01P9824       </t>
  </si>
  <si>
    <t>Servente</t>
  </si>
  <si>
    <t>CUSTO HORARIO TOTAL DA MÃO DE OBRA</t>
  </si>
  <si>
    <t>PRODUÇÃO DA EQUIPE</t>
  </si>
  <si>
    <t>CUSTO UNITÁRIO DA EXECUÇÃO</t>
  </si>
  <si>
    <t>C-MATERIAIS</t>
  </si>
  <si>
    <t>Consumo</t>
  </si>
  <si>
    <t xml:space="preserve">02M1385       </t>
  </si>
  <si>
    <t>Disco de corte diamantado para concreto e asfalto - D = 350 mm</t>
  </si>
  <si>
    <t xml:space="preserve">02M1946       </t>
  </si>
  <si>
    <t>CUSTO TOTAL DE MATERIAIS</t>
  </si>
  <si>
    <t>D-OUTRAS ATIVIDADES</t>
  </si>
  <si>
    <t>CUSTO TOTAL DAS ATIVIDADES</t>
  </si>
  <si>
    <t xml:space="preserve">05M3507433    </t>
  </si>
  <si>
    <t>Revestimento asfáltico - Caminhão basculante 6 m³ -    5915433</t>
  </si>
  <si>
    <t>E-TRANSPORTE</t>
  </si>
  <si>
    <t>UNID</t>
  </si>
  <si>
    <t xml:space="preserve">tkm   </t>
  </si>
  <si>
    <t xml:space="preserve">04M3507       </t>
  </si>
  <si>
    <t>CUSTO TOTAL DE TRANSPORTE</t>
  </si>
  <si>
    <t>CUSTO DIRETO TOTAL:</t>
  </si>
  <si>
    <t>LUCRO E DESPESAS INDIRETAS %:</t>
  </si>
  <si>
    <t>PREÇO UNITÁRIO TOTAL DO SERVIÇO: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</si>
  <si>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</si>
  <si>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</si>
  <si>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</si>
  <si>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</si>
  <si>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</si>
  <si>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 xml:space="preserve">03E9697       </t>
  </si>
  <si>
    <t xml:space="preserve">02M1974       </t>
  </si>
  <si>
    <t xml:space="preserve">03E9509       </t>
  </si>
  <si>
    <t>Caminhão tanque distribuidor de asfalto com capacidade de 6000 l - 7 kW/136 kW</t>
  </si>
  <si>
    <t xml:space="preserve">03E9558       </t>
  </si>
  <si>
    <t>Tanque de estocagem de asfalto com capacidade de 30000 l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</si>
  <si>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</si>
  <si>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</si>
  <si>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</si>
  <si>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</si>
  <si>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</si>
  <si>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</si>
  <si>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</t>
  </si>
  <si>
    <t>Usinagem de concreto asfáltico - faixa C - areia e brita comerciais - Caminhão basculante 10 m³ -    5914649</t>
  </si>
  <si>
    <t>Usinagem de concreto asfáltico - faixa C - areia e brita comerciais - Caminhão basculante 10 m³ - 5914359 - 5914374 - 5914389</t>
  </si>
  <si>
    <t xml:space="preserve">03E9021       </t>
  </si>
  <si>
    <t>Grupo gerador - 456 kVA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</si>
  <si>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</si>
  <si>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</si>
  <si>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</si>
  <si>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</si>
  <si>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</si>
  <si>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</si>
  <si>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02M0344       </t>
  </si>
  <si>
    <t>Cal hidratada - a granel</t>
  </si>
  <si>
    <t xml:space="preserve">kg    </t>
  </si>
  <si>
    <t xml:space="preserve">02M1941       </t>
  </si>
  <si>
    <t xml:space="preserve">02M1943       </t>
  </si>
  <si>
    <t xml:space="preserve">05M0005647    </t>
  </si>
  <si>
    <t>Brita 0 - Caminhão basculante 10 m³ -    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</si>
  <si>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</si>
  <si>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</si>
  <si>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</si>
  <si>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</si>
  <si>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</si>
  <si>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</si>
  <si>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</si>
  <si>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</si>
  <si>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</si>
  <si>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</si>
  <si>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</si>
  <si>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</si>
  <si>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</si>
  <si>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</si>
  <si>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</si>
  <si>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</si>
  <si>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</si>
  <si>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</si>
  <si>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03E9605       </t>
  </si>
  <si>
    <t>Caminhão tanque com capacidade de 6000 l - 136 kW</t>
  </si>
  <si>
    <t xml:space="preserve">02M1130       </t>
  </si>
  <si>
    <t xml:space="preserve">02M1131       </t>
  </si>
  <si>
    <t xml:space="preserve">05M1130474    </t>
  </si>
  <si>
    <t xml:space="preserve">04M1130       </t>
  </si>
  <si>
    <t xml:space="preserve">03E9071       </t>
  </si>
  <si>
    <t>Transportador manual carrinho de mão com capacidade de 80 l</t>
  </si>
  <si>
    <t xml:space="preserve">04M3515       </t>
  </si>
  <si>
    <t xml:space="preserve">02M1391       </t>
  </si>
  <si>
    <t>Ponteiro para martelete - D = 22 mm e C = 1.00 m</t>
  </si>
  <si>
    <t xml:space="preserve">03E9010       </t>
  </si>
  <si>
    <t xml:space="preserve">03E9064       </t>
  </si>
  <si>
    <t>Transportador manual gerica com capacidade de 180 l</t>
  </si>
  <si>
    <t xml:space="preserve">03E9519       </t>
  </si>
  <si>
    <t>Betoneira com motor a gasolina com capacidade de 600 l - 10 kW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</si>
  <si>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</si>
  <si>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</si>
  <si>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</si>
  <si>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</si>
  <si>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</si>
  <si>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</si>
  <si>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</si>
  <si>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</si>
  <si>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</si>
  <si>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</si>
  <si>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</si>
  <si>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</si>
  <si>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</si>
  <si>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</si>
  <si>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</si>
  <si>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</si>
  <si>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</si>
  <si>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</si>
  <si>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</si>
  <si>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</si>
  <si>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</si>
  <si>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</si>
  <si>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03E9644       </t>
  </si>
  <si>
    <t>Caminhão demarcador de faixas com sistema de pintura a frio - 28 kW/115 kW</t>
  </si>
  <si>
    <t xml:space="preserve">03E9687       </t>
  </si>
  <si>
    <t>Caminhão carroceria com capacidade de 5 t - 115 kW</t>
  </si>
  <si>
    <t xml:space="preserve">02M2036       </t>
  </si>
  <si>
    <t xml:space="preserve">02M2037       </t>
  </si>
  <si>
    <t xml:space="preserve">02M2038       </t>
  </si>
  <si>
    <t xml:space="preserve">04M2036       </t>
  </si>
  <si>
    <t xml:space="preserve">04M2037       </t>
  </si>
  <si>
    <t xml:space="preserve">04M2038       </t>
  </si>
  <si>
    <t xml:space="preserve">03E9675       </t>
  </si>
  <si>
    <t>Martelete perfurador/rompedor elétrico - 1.50 kW</t>
  </si>
  <si>
    <t xml:space="preserve">01P9830       </t>
  </si>
  <si>
    <t>Montador</t>
  </si>
  <si>
    <t xml:space="preserve">02M1528       </t>
  </si>
  <si>
    <t xml:space="preserve">02M2041       </t>
  </si>
  <si>
    <t xml:space="preserve">02M3821       </t>
  </si>
  <si>
    <t>Tacha refletiva em plástico injetado bidirecional com um pino - tipo I</t>
  </si>
  <si>
    <t xml:space="preserve">05M2041655    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</si>
  <si>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</si>
  <si>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</si>
  <si>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</si>
  <si>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 xml:space="preserve">04M3821       </t>
  </si>
  <si>
    <t>Tacha refletiva em plástico injetado bidirecional com um pino - tipo I - Caminhão carroceria 15 t - 5914449 - 5914464 - 5914479</t>
  </si>
  <si>
    <t xml:space="preserve">03E9507       </t>
  </si>
  <si>
    <t xml:space="preserve">03E9568       </t>
  </si>
  <si>
    <t xml:space="preserve">03E9622       </t>
  </si>
  <si>
    <t xml:space="preserve">03E9623       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</si>
  <si>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</si>
  <si>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</si>
  <si>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</si>
  <si>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</si>
  <si>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</si>
  <si>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 xml:space="preserve">02M3235       </t>
  </si>
  <si>
    <t>Película retrorrefletiva tipo I</t>
  </si>
  <si>
    <t xml:space="preserve">02M3238       </t>
  </si>
  <si>
    <t>Película não retrorrefletiva tipo IV</t>
  </si>
  <si>
    <t xml:space="preserve">05M1367333    </t>
  </si>
  <si>
    <t xml:space="preserve">04M1367       </t>
  </si>
  <si>
    <t xml:space="preserve">04M3235       </t>
  </si>
  <si>
    <t xml:space="preserve">04M3238       </t>
  </si>
  <si>
    <t xml:space="preserve">03E9076       </t>
  </si>
  <si>
    <t xml:space="preserve">01P9822       </t>
  </si>
  <si>
    <t>Pintor</t>
  </si>
  <si>
    <t xml:space="preserve">02M3153       </t>
  </si>
  <si>
    <t xml:space="preserve">05M3153655    </t>
  </si>
  <si>
    <t xml:space="preserve">04M3153       </t>
  </si>
  <si>
    <t xml:space="preserve">02M0008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</si>
  <si>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</si>
  <si>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</si>
  <si>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</si>
  <si>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</si>
  <si>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</si>
  <si>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</si>
  <si>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 xml:space="preserve">04M1966       </t>
  </si>
  <si>
    <t>Defensa metálica maleável simples - Guindauto 20 tm - 5914584 - 5914599 - 5914614</t>
  </si>
  <si>
    <t xml:space="preserve">03E9763       </t>
  </si>
  <si>
    <t xml:space="preserve">03E9052       </t>
  </si>
  <si>
    <t xml:space="preserve">03E9144       </t>
  </si>
  <si>
    <t>Pórtico metálico rolante com talha com capacidade de 5 t - 10 kW</t>
  </si>
  <si>
    <t>Armação em aço CA-50 - fornecimento. preparo e colocação</t>
  </si>
  <si>
    <t>Concreto fck = 25 MPa para pré-moldados (mourões) - confecção em betoneira e lançamento manual - areia e brita comerciais</t>
  </si>
  <si>
    <t>Fôrma metálica em chapa 1/8" reforçada com nervuras de 40 mm x 1/8" dispostas em grelhas de 40 x 60 cm - utilização de 100 vezes - confecção. instalação e retirada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</si>
  <si>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</si>
  <si>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</si>
  <si>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</si>
  <si>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</si>
  <si>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</si>
  <si>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</si>
  <si>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</si>
  <si>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</si>
  <si>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</si>
  <si>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</si>
  <si>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</si>
  <si>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</si>
  <si>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</si>
  <si>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</si>
  <si>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</si>
  <si>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03E9547       </t>
  </si>
  <si>
    <t xml:space="preserve">01P9825       </t>
  </si>
  <si>
    <t>Soldador</t>
  </si>
  <si>
    <t xml:space="preserve">02M1397       </t>
  </si>
  <si>
    <t>Eletrodo revestido E60XX</t>
  </si>
  <si>
    <t xml:space="preserve">03E9011       </t>
  </si>
  <si>
    <t>Carro manual modelo plataforma de 200 x 80 cm com capacidade de 800 kg</t>
  </si>
  <si>
    <t xml:space="preserve">03E9668       </t>
  </si>
  <si>
    <t>Concreto fck = 25 MPa - confecção em betoneira e lançamento manual - areia e brita comerciais</t>
  </si>
  <si>
    <t xml:space="preserve">02M0345       </t>
  </si>
  <si>
    <t>Cal hidratada - saco</t>
  </si>
  <si>
    <t xml:space="preserve">02M0729       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</si>
  <si>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</si>
  <si>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</si>
  <si>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</si>
  <si>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</si>
  <si>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03E9647       </t>
  </si>
  <si>
    <t>Escavação e carga de material de jazida com escavadeira hidráulica de 1.56 m³</t>
  </si>
  <si>
    <t>Escavação e carga de material de jazida com escavadeira hidráulica de 1.56 m³ - Caminhão basculante 6 m³ -    5914353</t>
  </si>
  <si>
    <t>Escavação e carga de material de jazida com escavadeira hidráulica de 1.56 m³ - Caminhão basculante 10 m³ - 5914359 - 5914374 - 5914389</t>
  </si>
  <si>
    <t xml:space="preserve">03E9515       </t>
  </si>
  <si>
    <t>Escavadeira hidráulica sobre esteiras com caçamba com capacidade de 1.56 m³ - 118 kW</t>
  </si>
  <si>
    <t xml:space="preserve">03E9042       </t>
  </si>
  <si>
    <t xml:space="preserve">03E9685       </t>
  </si>
  <si>
    <t xml:space="preserve">03E9745       </t>
  </si>
  <si>
    <t xml:space="preserve">03E9792       </t>
  </si>
  <si>
    <t xml:space="preserve">02M0050       </t>
  </si>
  <si>
    <t xml:space="preserve">02M0217       </t>
  </si>
  <si>
    <t>Enxofre</t>
  </si>
  <si>
    <t xml:space="preserve">02M0220       </t>
  </si>
  <si>
    <t xml:space="preserve">02M0223       </t>
  </si>
  <si>
    <t>Sementes para hidrossemeadura</t>
  </si>
  <si>
    <t xml:space="preserve">02M0225       </t>
  </si>
  <si>
    <t xml:space="preserve">02M1755       </t>
  </si>
  <si>
    <t xml:space="preserve">02M1756       </t>
  </si>
  <si>
    <t xml:space="preserve">05M0223655    </t>
  </si>
  <si>
    <t>Sementes para hidrossemeadura - Caminhão carroceria 15 t -    5914655</t>
  </si>
  <si>
    <t xml:space="preserve">04M0050       </t>
  </si>
  <si>
    <t xml:space="preserve">04M0220       </t>
  </si>
  <si>
    <t xml:space="preserve">04M0223       </t>
  </si>
  <si>
    <t>Sementes para hidrossemeadura - Caminhão carroceria 15 t - 5914449 - 5914464 - 5914479</t>
  </si>
  <si>
    <t xml:space="preserve">04M0225       </t>
  </si>
  <si>
    <t xml:space="preserve">04M1755       </t>
  </si>
  <si>
    <t xml:space="preserve">04M1756       </t>
  </si>
  <si>
    <t xml:space="preserve">02M0069       </t>
  </si>
  <si>
    <t>Arame farpado em aço galvanizado - D = 1.60 mm</t>
  </si>
  <si>
    <t>Fabricação de mourão de concreto esticador - seção quadrada de 15 cm - areia e brita comerciais</t>
  </si>
  <si>
    <t>Fabricação de mourão de concreto suporte - seção quadrada de 11 cm - areia e brita comerciais</t>
  </si>
  <si>
    <t xml:space="preserve">04M0069       </t>
  </si>
  <si>
    <t>Arame farpado em aço galvanizado - D = 1.60 mm - Caminhão carroceria 15 t - 5914449 - 5914464 - 5914479</t>
  </si>
  <si>
    <t xml:space="preserve">03E9703       </t>
  </si>
  <si>
    <t>Fábrica de pré-moldado de concreto para mourão - 2.20 kW</t>
  </si>
  <si>
    <t xml:space="preserve">03E9719       </t>
  </si>
  <si>
    <t>Talha manual com capacidade de 3 t</t>
  </si>
  <si>
    <t>Armação em aço CA-60 - fornecimento. preparo e colocação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</si>
  <si>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</si>
  <si>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</si>
  <si>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</si>
  <si>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</si>
  <si>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</si>
  <si>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</si>
  <si>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</si>
  <si>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</si>
  <si>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</si>
  <si>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</si>
  <si>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</si>
  <si>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</si>
  <si>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</si>
  <si>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</si>
  <si>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 xml:space="preserve">vb    </t>
  </si>
  <si>
    <t xml:space="preserve">02M1379       </t>
  </si>
  <si>
    <t>Argamassa polimérica monocomponente para reparos estruturais</t>
  </si>
  <si>
    <t xml:space="preserve">02M1575       </t>
  </si>
  <si>
    <t xml:space="preserve">02M2128       </t>
  </si>
  <si>
    <t xml:space="preserve">03E9041       </t>
  </si>
  <si>
    <t>Caminhão carroceria com guindauto com capacidade de 45 tm - 188 kW</t>
  </si>
  <si>
    <t xml:space="preserve">03E9684       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</si>
  <si>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</si>
  <si>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</si>
  <si>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</si>
  <si>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</si>
  <si>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</si>
  <si>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Readequação de Dispositivos</t>
  </si>
  <si>
    <t>Implantação de Dispositivos</t>
  </si>
  <si>
    <t>Implantação de Acessos</t>
  </si>
  <si>
    <t>Implantação de Marginais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</si>
  <si>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</si>
  <si>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</si>
  <si>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>Lábios poliméricos em junta de pavimento de concreto - L = 20 mm e H = 30 mm - confecção e assentamento</t>
  </si>
  <si>
    <t xml:space="preserve">Lábios poliméricos em junta de pavimento de concreto - L = 20 mm e H = 30 mm - confecção e assentamento                                                                                                 </t>
  </si>
  <si>
    <t xml:space="preserve">05M1379655    </t>
  </si>
  <si>
    <t>Argamassa polimérica monocomponente para reparos estruturais - Caminhão carroceria 15 t -    5914655</t>
  </si>
  <si>
    <t xml:space="preserve">04M1379       </t>
  </si>
  <si>
    <t>Argamassa polimérica monocomponente para reparos estruturais - Caminhão carroceria 15 t - 5914449 - 5914464 - 5914479</t>
  </si>
  <si>
    <t xml:space="preserve">02M1150       </t>
  </si>
  <si>
    <t>Adesivo estrutural à base de resina epóxi bicomponente tipo ADE-52 ou similar</t>
  </si>
  <si>
    <t xml:space="preserve">05M1150655    </t>
  </si>
  <si>
    <t>Adesivo estrutural à base de resina epóxi bicomponente tipo ADE-52 ou similar - Caminhão carroceria 15 t -    5914655</t>
  </si>
  <si>
    <t xml:space="preserve">04M1150       </t>
  </si>
  <si>
    <t>Adesivo estrutural à base de resina epóxi bicomponente tipo ADE-52 ou similar - Caminhão carroceria 15 t - 5914449 - 5914464 - 5914479</t>
  </si>
  <si>
    <t xml:space="preserve">03E9028       </t>
  </si>
  <si>
    <t>un/m</t>
  </si>
  <si>
    <t>un</t>
  </si>
  <si>
    <t>Espaçamento entre juntas 30m</t>
  </si>
  <si>
    <t>Quantidade de Juntas da OAE</t>
  </si>
  <si>
    <t>Largura OAE (m)</t>
  </si>
  <si>
    <t>Total de juntas de dilatação</t>
  </si>
  <si>
    <t>Caldeira de asfalto rebocável com capacidade de 600 l - 5.20 kW</t>
  </si>
  <si>
    <t>Compactador manual de placa vibratória - 3.00 kW</t>
  </si>
  <si>
    <t>Emulsão asfáltica - RR-1C</t>
  </si>
  <si>
    <t xml:space="preserve">02M2148       </t>
  </si>
  <si>
    <t>Óleo tipo A1</t>
  </si>
  <si>
    <t>Cimento asfáltico de petróleo - CAP 50/70</t>
  </si>
  <si>
    <t xml:space="preserve">03E9767       </t>
  </si>
  <si>
    <t>Compressor de ar portátil de 9.44 l/s (20 PCM) a gasolina - 5.22 kW</t>
  </si>
  <si>
    <t>Selante elástico à base de poliuretano</t>
  </si>
  <si>
    <t>Cordão de polietileno expandido de baixa densidade - D = 15.0 mm</t>
  </si>
  <si>
    <t>Selante elástico à base de poliuretano - Caminhão carroceria 5 t -    5915474</t>
  </si>
  <si>
    <t>Selante elástico à base de poliuretano - Caminhão carroceria 5 t - 5915322 - 5915323 - 5915324</t>
  </si>
  <si>
    <t xml:space="preserve">05M3515459    </t>
  </si>
  <si>
    <t>Grãos. agregados e solos derramados na pista - Caminhão basculante 6 m³ -    5915459</t>
  </si>
  <si>
    <t>Grãos. agregados e solos derramados na pista - Caminhão basculante 6 m³ - 5914314 - 5914329 - 5914344</t>
  </si>
  <si>
    <t>Tinta à base de resina acrílica emulsionada em água para demarcação viária</t>
  </si>
  <si>
    <t>Microesferas refletivas de vidro tipo I-B</t>
  </si>
  <si>
    <t>Microesferas refletivas de vidro tipo II-A</t>
  </si>
  <si>
    <t xml:space="preserve">05M2036655    </t>
  </si>
  <si>
    <t>Tinta à base de resina acrílica emulsionada em água para demarcação viária - Caminhão carroceria 15 t -    5914655</t>
  </si>
  <si>
    <t xml:space="preserve">05M2037655    </t>
  </si>
  <si>
    <t>Microesferas refletivas de vidro tipo I-B - Caminhão carroceria 15 t -    5914655</t>
  </si>
  <si>
    <t xml:space="preserve">05M2038655    </t>
  </si>
  <si>
    <t>Microesferas refletivas de vidro tipo II-A - Caminhão carroceria 15 t -    5914655</t>
  </si>
  <si>
    <t>Tinta à base de resina acrílica emulsionada em água para demarcação viária - Caminhão carroceria 15 t - 5914449 - 5914464 - 5914479</t>
  </si>
  <si>
    <t>Microesferas refletivas de vidro tipo I-B - Caminhão carroceria 15 t - 5914449 - 5914464 - 5914479</t>
  </si>
  <si>
    <t>Microesferas refletivas de vidro tipo II-A - Caminhão carroceria 15 t - 5914449 - 5914464 - 5914479</t>
  </si>
  <si>
    <t>Broca de widia - D = 13 mm e C = 150 mm</t>
  </si>
  <si>
    <t>Adesivo à base de resina poliéster</t>
  </si>
  <si>
    <t>Adesivo à base de resina poliéster - Caminhão carroceria 15 t -    5914655</t>
  </si>
  <si>
    <t>Adesivo à base de resina poliéster - Caminhão carroceria 15 t - 5914449 - 5914464 - 5914479</t>
  </si>
  <si>
    <t>Plotadora de recorte com computador e programa computacional</t>
  </si>
  <si>
    <t>Furadeira de impacto de 12.5 mm - 0.80 kW</t>
  </si>
  <si>
    <t>Máquina de bancada universal para corte de chapa - 1.50 kW</t>
  </si>
  <si>
    <t>Máquina de bancada guilhotina - 4.00 kW</t>
  </si>
  <si>
    <t>Chapa fina em aço galvanizado</t>
  </si>
  <si>
    <t>Chapa fina em aço galvanizado - Caminhão carroceria 15 t -    5914333</t>
  </si>
  <si>
    <t xml:space="preserve">05M3235655    </t>
  </si>
  <si>
    <t>Película retrorrefletiva tipo I - Caminhão carroceria 15 t -    5914655</t>
  </si>
  <si>
    <t xml:space="preserve">05M3238655    </t>
  </si>
  <si>
    <t>Película não retrorrefletiva tipo IV - Caminhão carroceria 15 t -    5914655</t>
  </si>
  <si>
    <t>Chapa fina em aço galvanizado - Caminhão carroceria 15 t - 5914449 - 5914464 - 5914479</t>
  </si>
  <si>
    <t>Película retrorrefletiva tipo I - Caminhão carroceria 15 t - 5914449 - 5914464 - 5914479</t>
  </si>
  <si>
    <t>Película não retrorrefletiva tipo IV - Caminhão carroceria 15 t - 5914449 - 5914464 - 5914479</t>
  </si>
  <si>
    <t>Equipamento para pintura eletrostática com cabine dupla de 7.00 kW e estufa de 80000 kCal</t>
  </si>
  <si>
    <t>Tinta em pó à base de resina poliéster</t>
  </si>
  <si>
    <t>Tinta em pó à base de resina poliéster - Caminhão carroceria 15 t -    5914655</t>
  </si>
  <si>
    <t>Tinta em pó à base de resina poliéster - Caminhão carroceria 15 t - 5914449 - 5914464 - 5914479</t>
  </si>
  <si>
    <t>Detergente líquido neutro</t>
  </si>
  <si>
    <t>Empilhadeira a diesel com capacidade de 10 t - 82 kW</t>
  </si>
  <si>
    <t xml:space="preserve">02M1376       </t>
  </si>
  <si>
    <t>Chapa fina em aço ASTM A36</t>
  </si>
  <si>
    <t xml:space="preserve">02M3947       </t>
  </si>
  <si>
    <t>Tubo em aço - E = 3.00 mm e seção de 40 x 40 mm</t>
  </si>
  <si>
    <t xml:space="preserve">02M3949       </t>
  </si>
  <si>
    <t>Desmoldante para fôrmas metálicas</t>
  </si>
  <si>
    <t>Corte de chapas de aço com espessura de 3 mm com maçarico oxiacetileno</t>
  </si>
  <si>
    <t>Corte de perfil metálico com máquina policorte com espessura de até 1/8"</t>
  </si>
  <si>
    <t>Solda elétrica de perfis metálicos e chapas de aço com eletrodo E60XX</t>
  </si>
  <si>
    <t xml:space="preserve">05M1376333    </t>
  </si>
  <si>
    <t>Chapa fina em aço ASTM A36 - Caminhão carroceria 15 t -    5914333</t>
  </si>
  <si>
    <t xml:space="preserve">05M3947333    </t>
  </si>
  <si>
    <t>Tubo em aço - E = 3.00 mm e seção de 40 x 40 mm - Caminhão carroceria 15 t -    5914333</t>
  </si>
  <si>
    <t xml:space="preserve">05M3949655    </t>
  </si>
  <si>
    <t>Desmoldante para fôrmas metálicas - Caminhão carroceria 15 t -    5914655</t>
  </si>
  <si>
    <t xml:space="preserve">04M1376       </t>
  </si>
  <si>
    <t>Chapa fina em aço ASTM A36 - Caminhão carroceria 15 t - 5914449 - 5914464 - 5914479</t>
  </si>
  <si>
    <t xml:space="preserve">04M3947       </t>
  </si>
  <si>
    <t>Tubo em aço - E = 3.00 mm e seção de 40 x 40 mm - Caminhão carroceria 15 t - 5914449 - 5914464 - 5914479</t>
  </si>
  <si>
    <t xml:space="preserve">04M3949       </t>
  </si>
  <si>
    <t>Desmoldante para fôrmas metálicas - Caminhão carroceria 15 t - 5914449 - 5914464 - 5914479</t>
  </si>
  <si>
    <t xml:space="preserve">Corte de chapas de aço com espessura de 3 mm com maçarico oxiacetileno                                                                                                                                  </t>
  </si>
  <si>
    <t xml:space="preserve">03E9662       </t>
  </si>
  <si>
    <t>Equipamento para solda e corte com oxiacetileno</t>
  </si>
  <si>
    <t xml:space="preserve">02M1795       </t>
  </si>
  <si>
    <t>Gás oxigênio</t>
  </si>
  <si>
    <t xml:space="preserve">02M1796       </t>
  </si>
  <si>
    <t>Gás acetileno</t>
  </si>
  <si>
    <t xml:space="preserve">Corte de perfil metálico com máquina policorte com espessura de até 1/8"                                                                                                                                </t>
  </si>
  <si>
    <t xml:space="preserve">03E9717       </t>
  </si>
  <si>
    <t>Máquina policorte - 2.20 kW</t>
  </si>
  <si>
    <t xml:space="preserve">02M0076       </t>
  </si>
  <si>
    <t>Disco de corte abrasivo para policorte - D = 300 mm</t>
  </si>
  <si>
    <t xml:space="preserve">Solda elétrica de perfis metálicos e chapas de aço com eletrodo E60XX                                                                                                                                   </t>
  </si>
  <si>
    <t>Máquina de solda elétrica transformadora 250 A - 9.20 kW</t>
  </si>
  <si>
    <t xml:space="preserve">05M1397655    </t>
  </si>
  <si>
    <t>Eletrodo revestido E60XX - Caminhão carroceria 15 t -    5914655</t>
  </si>
  <si>
    <t xml:space="preserve">04M1397       </t>
  </si>
  <si>
    <t>Eletrodo revestido E60XX - Caminhão carroceria 15 t - 5914449 - 5914464 - 5914479</t>
  </si>
  <si>
    <t>Mesa vibratória - 2.20 kW</t>
  </si>
  <si>
    <t>Fixador de cal para pintura</t>
  </si>
  <si>
    <t>Bomba de alta pressão para hidrojateamento com capacidade de 18 MPa - 5.20 kW</t>
  </si>
  <si>
    <t>Compactador manual com soquete vibratório - 4.10 kW</t>
  </si>
  <si>
    <t>Trator sobre esteiras com lâmina - 97 kW</t>
  </si>
  <si>
    <t>Rolo compactador pé de carneiro vibratório autopropelido por pneus de 11.6 t - 82 kW</t>
  </si>
  <si>
    <t>Caminhão para hidrossemeadura com capacidade de 7500 l - 136 kW</t>
  </si>
  <si>
    <t>Aditivo natural tipo goma xantana para hidrossemeadura</t>
  </si>
  <si>
    <t>Adubo à base de nitrogênio. fósforo e potássio (NPK)</t>
  </si>
  <si>
    <t>Adubo orgânico composto</t>
  </si>
  <si>
    <t>Pó calcário dolomítico</t>
  </si>
  <si>
    <t>Material formador de camada protetora para hidrossemeadura</t>
  </si>
  <si>
    <t xml:space="preserve">05M0050655    </t>
  </si>
  <si>
    <t>Aditivo natural tipo goma xantana para hidrossemeadura - Caminhão carroceria 15 t -    5914655</t>
  </si>
  <si>
    <t xml:space="preserve">05M0220655    </t>
  </si>
  <si>
    <t>Adubo à base de nitrogênio. fósforo e potássio (NPK) - Caminhão carroceria 15 t -    5914655</t>
  </si>
  <si>
    <t xml:space="preserve">05M0225655    </t>
  </si>
  <si>
    <t>Adubo orgânico composto - Caminhão carroceria 15 t -    5914655</t>
  </si>
  <si>
    <t xml:space="preserve">05M1755655    </t>
  </si>
  <si>
    <t>Pó calcário dolomítico - Caminhão carroceria 15 t -    5914655</t>
  </si>
  <si>
    <t xml:space="preserve">05M1756655    </t>
  </si>
  <si>
    <t>Material formador de camada protetora para hidrossemeadura - Caminhão carroceria 15 t -    5914655</t>
  </si>
  <si>
    <t>Aditivo natural tipo goma xantana para hidrossemeadura - Caminhão carroceria 15 t - 5914449 - 5914464 - 5914479</t>
  </si>
  <si>
    <t>Adubo à base de nitrogênio. fósforo e potássio (NPK) - Caminhão carroceria 15 t - 5914449 - 5914464 - 5914479</t>
  </si>
  <si>
    <t>Adubo orgânico composto - Caminhão carroceria 15 t - 5914449 - 5914464 - 5914479</t>
  </si>
  <si>
    <t>Pó calcário dolomítico - Caminhão carroceria 15 t - 5914449 - 5914464 - 5914479</t>
  </si>
  <si>
    <t>Material formador de camada protetora para hidrossemeadura - Caminhão carroceria 15 t - 5914449 - 5914464 - 5914479</t>
  </si>
  <si>
    <t xml:space="preserve">02M0072       </t>
  </si>
  <si>
    <t>Arame liso em aço galvanizado - D = 2.10 mm (14 BWG)</t>
  </si>
  <si>
    <t>Fabricação de mourão de concreto esticador - seção quadrada de 15 cm - areia e brita comerciais - Caminhão carroceria 15 t - 5914449 - 5914464 - 5914479</t>
  </si>
  <si>
    <t>Fabricação de mourão de concreto suporte - seção quadrada de 11 cm - areia e brita comerciais - Caminhão carroceria 15 t - 5914449 - 5914464 - 5914479</t>
  </si>
  <si>
    <t>Tinta látex à base de resina acrílica</t>
  </si>
  <si>
    <t>Tinta esmalte sintético acetinado</t>
  </si>
  <si>
    <t>Veículo leve picape 4 x 4 com capacidade de 1.10 t - 147 kW</t>
  </si>
  <si>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</si>
  <si>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  <scheme val="minor"/>
      </rPr>
      <t>Cliente:</t>
    </r>
    <r>
      <rPr>
        <b/>
        <sz val="12"/>
        <rFont val="Calibri"/>
        <family val="2"/>
        <scheme val="minor"/>
      </rPr>
      <t xml:space="preserve"> Governo do Estado do Mato Grosso do Sul</t>
    </r>
  </si>
  <si>
    <t>Extensão Equivalente</t>
  </si>
  <si>
    <r>
      <t xml:space="preserve">Data Base: </t>
    </r>
    <r>
      <rPr>
        <b/>
        <sz val="12"/>
        <color theme="1"/>
        <rFont val="Calibri"/>
        <family val="2"/>
        <scheme val="minor"/>
      </rPr>
      <t>Outubro/2023</t>
    </r>
  </si>
  <si>
    <r>
      <t xml:space="preserve">Autorizado conforme: </t>
    </r>
    <r>
      <rPr>
        <b/>
        <sz val="12"/>
        <color theme="1"/>
        <rFont val="Calibri"/>
        <family val="2"/>
        <scheme val="minor"/>
      </rPr>
      <t>Edital de Chamamento Público - PMI Nº 01/2023</t>
    </r>
  </si>
  <si>
    <t>Extensão Equivalente a uma Faixa Adicional (3,20m) (km)</t>
  </si>
  <si>
    <t>Sistema Existente - EXTENSÃO DE FAIXA ADICIONAL</t>
  </si>
  <si>
    <t>Considerando Faixas Adicionais com 3,20m de largura (km)</t>
  </si>
  <si>
    <t>Sistema Existente - ÁREA DE FAIXA ADICIONAL</t>
  </si>
  <si>
    <t>Extensão Equivalente a uma Faixa Adicional de 3,20m (km)</t>
  </si>
  <si>
    <t>Sistema Futuro - EXTENSÃO DE FAIXA ADICIONAL</t>
  </si>
  <si>
    <t>Extensão Equivalente a um Acostamento (1,2m) (km)</t>
  </si>
  <si>
    <t>Sistema Futuro - EXTENSÃO DE ACOSTAMENTO DE FAIXA ADICIONAL</t>
  </si>
  <si>
    <t>Área (m²) - Faixa Adicional</t>
  </si>
  <si>
    <t>Sistema Futuro - ÁREA DE FAIXA ADICIONAL</t>
  </si>
  <si>
    <t>Faixas Adicionais Equivalentes a Largura de 3,20 m (m²)</t>
  </si>
  <si>
    <t>Bat</t>
  </si>
  <si>
    <t>Remover devido a implantação do contorno</t>
  </si>
  <si>
    <r>
      <rPr>
        <sz val="12"/>
        <rFont val="Calibri"/>
        <family val="2"/>
        <scheme val="minor"/>
      </rPr>
      <t>Local:</t>
    </r>
    <r>
      <rPr>
        <b/>
        <sz val="12"/>
        <rFont val="Calibri"/>
        <family val="2"/>
        <scheme val="minor"/>
      </rPr>
      <t xml:space="preserve"> Estado do Mato Grosso do Sul - MS-395</t>
    </r>
  </si>
  <si>
    <t>395EMS0661 - Km 65,4 até 67,3</t>
  </si>
  <si>
    <t>395EMS0672 - Km 67,3 até Km 71,7</t>
  </si>
  <si>
    <t>395EMS0715 - Km 71,7 até Km 73,1</t>
  </si>
  <si>
    <t>Somente a parte que não contempla a implantação do contorno</t>
  </si>
  <si>
    <t>EXTENSÃO</t>
  </si>
  <si>
    <t>(M)</t>
  </si>
  <si>
    <t>ÁREA</t>
  </si>
  <si>
    <t>(M²)</t>
  </si>
  <si>
    <t>LARG.ANT</t>
  </si>
  <si>
    <t>LARGURA</t>
  </si>
  <si>
    <t>ALARGAMENTO</t>
  </si>
  <si>
    <t>ITENS RELATIVOS À ADMINISTRAÇÃO DA OBRA</t>
  </si>
  <si>
    <t>% SOBRE PV</t>
  </si>
  <si>
    <t>% SOBRE CD</t>
  </si>
  <si>
    <t>ADMINISTRAÇÃO CENTRAL</t>
  </si>
  <si>
    <t>DE CD</t>
  </si>
  <si>
    <t>DESPESAS FINANCEIRAS</t>
  </si>
  <si>
    <t>CF DO (PV-LUCRO OPERACIONAL)</t>
  </si>
  <si>
    <t>SEGUROS E GARANTIAS CONTRATUAIS</t>
  </si>
  <si>
    <t>0,26% DO PV</t>
  </si>
  <si>
    <t>RISCOS</t>
  </si>
  <si>
    <t>3,41% DO PV</t>
  </si>
  <si>
    <t>SUBTOTAL</t>
  </si>
  <si>
    <t>LUCRO</t>
  </si>
  <si>
    <t>DO CD</t>
  </si>
  <si>
    <t>BDI SEM IMPOSTOS</t>
  </si>
  <si>
    <t>TAXAS E IMPOSTOS</t>
  </si>
  <si>
    <t>PIS</t>
  </si>
  <si>
    <t>DO PV</t>
  </si>
  <si>
    <t>COFINS</t>
  </si>
  <si>
    <t>ISSQN</t>
  </si>
  <si>
    <t xml:space="preserve">BDI COM IMPOSTOS </t>
  </si>
  <si>
    <t>CUSTOS DIRETOS - CD</t>
  </si>
  <si>
    <t>BDI COM IMPOSTOS (%)</t>
  </si>
  <si>
    <t>BDI Material Asfáltico</t>
  </si>
  <si>
    <t>MC Conserva de Rotina - Cálculo do BDI</t>
  </si>
  <si>
    <t>MC Conserva de Rotina - Preços Unitários</t>
  </si>
  <si>
    <t>REVISÃO</t>
  </si>
  <si>
    <t>DATA</t>
  </si>
  <si>
    <t>HISTÓRICO</t>
  </si>
  <si>
    <t>Emissão inicial com dados de benchmarking</t>
  </si>
  <si>
    <t>MC Conserva de Rotina - Controle de Revisão</t>
  </si>
  <si>
    <t>MC Conserva de Rotina - Cronograma</t>
  </si>
  <si>
    <t>MC Conserva de Rotina</t>
  </si>
  <si>
    <t>MC Conserva de Rotina - Quantidades</t>
  </si>
  <si>
    <t>PREÇO UNITÁRIO (R$)</t>
  </si>
  <si>
    <t>MC Conserva de Rotina - Dispositivos de Segurança</t>
  </si>
  <si>
    <t>MC Conserva de Rotina - Lista OAEs</t>
  </si>
  <si>
    <t>MS-395</t>
  </si>
  <si>
    <t>395EMS0661 - CRESCENTE</t>
  </si>
  <si>
    <t>395EMS0672 - CRESCENTE</t>
  </si>
  <si>
    <t>395EMS0715 - CRESCENTE</t>
  </si>
  <si>
    <t>395EMS0661 - DECRESCENTE</t>
  </si>
  <si>
    <t>395EMS0672 - DECRESCENTE</t>
  </si>
  <si>
    <t>395EMS0715 - DECRESCENTE</t>
  </si>
  <si>
    <t>395EMS0715</t>
  </si>
  <si>
    <t>OAE 001</t>
  </si>
  <si>
    <t>R$/km</t>
  </si>
  <si>
    <t>R$/ano</t>
  </si>
  <si>
    <t>Revisão de preços unitários</t>
  </si>
  <si>
    <t>Especificação</t>
  </si>
  <si>
    <t xml:space="preserve">Tapa buraco com pintura de ligação - demolição com serra corta piso                                                                                                                                     </t>
  </si>
  <si>
    <t xml:space="preserve">               </t>
  </si>
  <si>
    <t xml:space="preserve">    Custo</t>
  </si>
  <si>
    <t xml:space="preserve">  Horário</t>
  </si>
  <si>
    <t>CUSTO HORARIO DE EQUIPAMENTO</t>
  </si>
  <si>
    <t>B-MÃO DE OBRA SUPLEMENTAR</t>
  </si>
  <si>
    <t>Salario Base</t>
  </si>
  <si>
    <t xml:space="preserve"> Custo Horar.</t>
  </si>
  <si>
    <t>CUSTO HORARIO DA MÃO DE OBRA</t>
  </si>
  <si>
    <t>ADIC.MO.FERRAMENTAS MANUAIS %</t>
  </si>
  <si>
    <t>CUSTO HORARIO DE EXECUÇÃO</t>
  </si>
  <si>
    <t xml:space="preserve">  Custo</t>
  </si>
  <si>
    <t xml:space="preserve">  Custo Unit.</t>
  </si>
  <si>
    <t>Custo do FIC - Fator de Incidencia de Chuvas</t>
  </si>
  <si>
    <t xml:space="preserve">%Exec </t>
  </si>
  <si>
    <t xml:space="preserve">4011463-395   </t>
  </si>
  <si>
    <t>Concreto asfáltico - faixa C - areia e brita comerciais</t>
  </si>
  <si>
    <t>DMT(T)</t>
  </si>
  <si>
    <t>DMT(P)</t>
  </si>
  <si>
    <t>DMT(Total)</t>
  </si>
  <si>
    <t xml:space="preserve">   Custo</t>
  </si>
  <si>
    <t xml:space="preserve">   Custo Unit.</t>
  </si>
  <si>
    <t>Revestimento asfáltico - Caminhão basculante 6 m³ - 5914314 - 5914329 - 5914344</t>
  </si>
  <si>
    <t xml:space="preserve">Lote:                                         </t>
  </si>
  <si>
    <t>Data: 31/10/2023</t>
  </si>
  <si>
    <t>Rodovia: Conserva de Rotina MS-395</t>
  </si>
  <si>
    <t xml:space="preserve">Trecho: </t>
  </si>
  <si>
    <t xml:space="preserve">Nome da Empresa: </t>
  </si>
  <si>
    <t xml:space="preserve">Sub-Trecho: </t>
  </si>
  <si>
    <t xml:space="preserve">Responsavel: </t>
  </si>
  <si>
    <t xml:space="preserve">Concreto asfáltico - faixa C - areia e brita comerciais                                                                                                                                                 </t>
  </si>
  <si>
    <t xml:space="preserve">6416078-395   </t>
  </si>
  <si>
    <t xml:space="preserve">02M0005A      </t>
  </si>
  <si>
    <t>Brita 0 - BR-262, MS-338, MS-395, e BR-267</t>
  </si>
  <si>
    <t xml:space="preserve">02M0028A      </t>
  </si>
  <si>
    <t>Areia média - BR-262, MS-338, MS-395, e BR-267</t>
  </si>
  <si>
    <t xml:space="preserve">02M0191A      </t>
  </si>
  <si>
    <t>Brita 1 - BR-262, MS-338, MS-395, e BR-276</t>
  </si>
  <si>
    <t xml:space="preserve">02M1103A      </t>
  </si>
  <si>
    <t>Pedrisco - BR-262, MS-338, MS-395, e BR-267</t>
  </si>
  <si>
    <t xml:space="preserve">Fresagem descontínua de revestimento asfáltico - espessura de 3 cm                                                                                                                                      </t>
  </si>
  <si>
    <t>Fresadora a frio - 455 kW</t>
  </si>
  <si>
    <t>Minicarregadeira de pneus com vassoura de 1.68 m - 45.50 kW</t>
  </si>
  <si>
    <t>Dente de corte para fresadora de 455 kW</t>
  </si>
  <si>
    <t>Porta-dente de corte para fresadora e recicladora a frio</t>
  </si>
  <si>
    <t xml:space="preserve">05M3507309    </t>
  </si>
  <si>
    <t>Revestimento asfáltico - Caminhão basculante 10 m³ -    5914309</t>
  </si>
  <si>
    <t xml:space="preserve">Concreto asfáltico com asfalto polímero - faixa C - areia e brita comerciais (Capa de Rolamento)                                                                                                        </t>
  </si>
  <si>
    <t>Usinagem de concreto asfáltico com asfalto polímero - faixa C - areia e brita comerciais - Caminhão basculante 10 m³ -    5914649</t>
  </si>
  <si>
    <t xml:space="preserve">6416248-395   </t>
  </si>
  <si>
    <t>Usinagem de concreto asfáltico com asfalto polímero - faixa C - areia e brita comerciais</t>
  </si>
  <si>
    <t>Usinagem de concreto asfáltico com asfalto polímero - faixa C - areia e brita comerciais - Caminhão basculante 10 m³ - 5914359 - 5914374 - 5914389</t>
  </si>
  <si>
    <t xml:space="preserve">Usinagem de concreto asfáltico com asfalto polímero - faixa C - areia e brita comerciais                                                                                                                </t>
  </si>
  <si>
    <t xml:space="preserve">02M1955       </t>
  </si>
  <si>
    <t>Cimento asfáltico de petróleo com polímero - CAP 55/75-E</t>
  </si>
  <si>
    <t xml:space="preserve">Limpeza, serragem e enchimento de fissuras niveladas com abertura entre 0,4 mm e 1,0 mm e profundidade de 25 mm em pavimento de concreto com selante elástico a frio                                    </t>
  </si>
  <si>
    <t xml:space="preserve">Limpeza em superfície de concreto com jateamento d'água sob pressão                                                                                                                                     </t>
  </si>
  <si>
    <t xml:space="preserve">Manutenção/recomposição de sinalização - pintura de faixa com tinta acrílica emulsionada em água - espessura de 0,3 mm                                                                                  </t>
  </si>
  <si>
    <t xml:space="preserve">Tacha refletiva em plástico injetado - bidirecional tipo I - com um pino - fornecimento e colocação                                                                                                     </t>
  </si>
  <si>
    <t xml:space="preserve">03E9764       </t>
  </si>
  <si>
    <t>Grupo gerador - 7.2 kVA</t>
  </si>
  <si>
    <t xml:space="preserve">Placa delineador em aço - 0,30 x 0,90 m - película retrorrefletiva tipo I + IV - fornecimento e implantação                                                                                             </t>
  </si>
  <si>
    <t xml:space="preserve">5213421-395   </t>
  </si>
  <si>
    <t>Placa em aço nº 16 galvanizado com película retrorrefletiva tipo I + IV - confecção</t>
  </si>
  <si>
    <t xml:space="preserve">Placa em aço nº 16 galvanizado com película retrorrefletiva tipo I + IV - confecção                                                                                                                     </t>
  </si>
  <si>
    <t xml:space="preserve">03E9753       </t>
  </si>
  <si>
    <t>Grupo gerador - 23 kVA</t>
  </si>
  <si>
    <t xml:space="preserve">5212552-395   </t>
  </si>
  <si>
    <t>Pintura eletrostática a pó com tinta poliéster em chapa de aço</t>
  </si>
  <si>
    <t xml:space="preserve">Pintura eletrostática a pó com tinta poliéster em chapa de aço                                                                                                                                          </t>
  </si>
  <si>
    <t xml:space="preserve">Placa em aço - película III + III - fornecimento e implantação                                                                                                                                          </t>
  </si>
  <si>
    <t xml:space="preserve">5213418-395   </t>
  </si>
  <si>
    <t>Placa em aço nº 16 galvanizado com película retrorrefletiva tipo III + III - confecção</t>
  </si>
  <si>
    <t xml:space="preserve">Placa em aço nº 16 galvanizado com película retrorrefletiva tipo III + III - confecção                                                                                                                  </t>
  </si>
  <si>
    <t xml:space="preserve">02M3237       </t>
  </si>
  <si>
    <t>Película retrorrefletiva tipo III</t>
  </si>
  <si>
    <t xml:space="preserve">05M3237655    </t>
  </si>
  <si>
    <t>Película retrorrefletiva tipo III - Caminhão carroceria 15 t -    5914655</t>
  </si>
  <si>
    <t xml:space="preserve">04M3237       </t>
  </si>
  <si>
    <t>Película retrorrefletiva tipo III - Caminhão carroceria 15 t - 5914449 - 5914464 - 5914479</t>
  </si>
  <si>
    <t>Data: 09/05/2024</t>
  </si>
  <si>
    <t xml:space="preserve">1107892-395   </t>
  </si>
  <si>
    <t>Concreto fck = 20 MPa - confecção em betoneira e lançamento manual - areia e brita comerciais</t>
  </si>
  <si>
    <t xml:space="preserve">Concreto fck = 20 MPa - confecção em betoneira e lançamento manual - areia e brita comerciais                                                                                                           </t>
  </si>
  <si>
    <t>Balança plataforma digital à bateria. com mesa de 75 x 75 cm e capacidade de 500 kg</t>
  </si>
  <si>
    <t xml:space="preserve">02M0082A      </t>
  </si>
  <si>
    <t>Areia média lavada - BR-262, MS-338, MS-395, e BR-267</t>
  </si>
  <si>
    <t xml:space="preserve">02M0192A      </t>
  </si>
  <si>
    <t>Brita 2 - BR-262, MS-338, MS-395, e BR-276</t>
  </si>
  <si>
    <t>Grupo gerador - 40 kVA</t>
  </si>
  <si>
    <t xml:space="preserve">0407819-395   </t>
  </si>
  <si>
    <t xml:space="preserve">1107896-395   </t>
  </si>
  <si>
    <t xml:space="preserve">3107967-395   </t>
  </si>
  <si>
    <t xml:space="preserve">1400973-395   </t>
  </si>
  <si>
    <t xml:space="preserve">1419543-395   </t>
  </si>
  <si>
    <t xml:space="preserve">2408057-395   </t>
  </si>
  <si>
    <t xml:space="preserve">05M3949474    </t>
  </si>
  <si>
    <t>Desmoldante para fôrmas metálicas - Caminhão carroceria 5 t -    5915474</t>
  </si>
  <si>
    <t xml:space="preserve">3117749-395   </t>
  </si>
  <si>
    <t>Fôrma metálica para guarda-corpo de concreto - utilização de 50 vezes - confecção</t>
  </si>
  <si>
    <t xml:space="preserve">Fôrma metálica para guarda-corpo de concreto - utilização de 50 vezes - confecção                                                                                                                       </t>
  </si>
  <si>
    <t xml:space="preserve">05M1367474    </t>
  </si>
  <si>
    <t>Chapa fina em aço galvanizado - Caminhão carroceria 5 t -    5915474</t>
  </si>
  <si>
    <t xml:space="preserve">Caiação manual com fixador de cal                                                                                                                                                                       </t>
  </si>
  <si>
    <t xml:space="preserve">Substituição de junta de dilatação e lábios poliméricos - fornecimento e instalação                                                                                                                     </t>
  </si>
  <si>
    <t xml:space="preserve">0307084-395   </t>
  </si>
  <si>
    <t xml:space="preserve">0307733-395   </t>
  </si>
  <si>
    <t>Junta de dilatação em elastômero e perfil VV - L = 20 mm e H = 40 mm - fornecimento e instalação</t>
  </si>
  <si>
    <t xml:space="preserve">Junta de dilatação em elastômero e perfil VV - L = 20 mm e H = 40 mm - fornecimento e instalação                                                                                                        </t>
  </si>
  <si>
    <t xml:space="preserve">02M1132       </t>
  </si>
  <si>
    <t>Junta de dilatação em elastômero e perfil VV - L = 20 mm e H = 40 mm</t>
  </si>
  <si>
    <t xml:space="preserve">05M1132655    </t>
  </si>
  <si>
    <t>Junta de dilatação em elastômero e perfil VV - L = 20 mm e H = 40 mm - Caminhão carroceria 15 t -    5914655</t>
  </si>
  <si>
    <t xml:space="preserve">04M1132       </t>
  </si>
  <si>
    <t>Junta de dilatação em elastômero e perfil VV - L = 20 mm e H = 40 mm - Caminhão carroceria 15 t - 5914449 - 5914464 - 5914479</t>
  </si>
  <si>
    <t xml:space="preserve">Limpeza de sarjeta e meio-fio                                                                                                                                                                           </t>
  </si>
  <si>
    <t xml:space="preserve">Limpeza de vala de drenagem                                                                                                                                                                             </t>
  </si>
  <si>
    <t xml:space="preserve">Limpeza de bueiro                                                                                                                                                                                       </t>
  </si>
  <si>
    <t xml:space="preserve">4016096-395   </t>
  </si>
  <si>
    <t xml:space="preserve">ha    </t>
  </si>
  <si>
    <t>Trator agrícola sobre pneus com roçadeira de arraste e capacidade de 1.50 m - 77 kW</t>
  </si>
  <si>
    <t xml:space="preserve">Capina manual                                                                                                                                                                                           </t>
  </si>
  <si>
    <t xml:space="preserve">Hidrossemeadura                                                                                                                                                                                         </t>
  </si>
  <si>
    <t xml:space="preserve">Recomposição total de cerca com mourão de concreto seção quadrada - areia e brita comerciais                                                                                                            </t>
  </si>
  <si>
    <t xml:space="preserve">3716129-395   </t>
  </si>
  <si>
    <t xml:space="preserve">3716131-395   </t>
  </si>
  <si>
    <t xml:space="preserve">0407820-395   </t>
  </si>
  <si>
    <t xml:space="preserve">1116127-395   </t>
  </si>
  <si>
    <t>Materiais diversos - conservação</t>
  </si>
  <si>
    <t>Materiais diversos - iluminação</t>
  </si>
  <si>
    <t>Tapa buraco com pintura de ligação - demolição com serra corta piso</t>
  </si>
  <si>
    <t>Fresagem descontínua de revestimento asfáltico - espessura de 3 cm</t>
  </si>
  <si>
    <t>Concreto asfáltico com asfalto polímero - faixa C - areia e brita comerciais (Capa de Rolamento)</t>
  </si>
  <si>
    <t>Limpeza, serragem e enchimento de fissuras niveladas com abertura entre 0,4 mm e 1,0 mm e profundidade de 25 mm em pavimento de concreto com selante elástico a frio</t>
  </si>
  <si>
    <t>Limpeza em superfície de concreto com jateamento d'água sob pressão</t>
  </si>
  <si>
    <t>m/km.eq</t>
  </si>
  <si>
    <t>M1946-TB</t>
  </si>
  <si>
    <t>M1946-PL</t>
  </si>
  <si>
    <t>M1955</t>
  </si>
  <si>
    <t>Manutenção/recomposição de sinalização - pintura de faixa com tinta acrílica emulsionada em água - espessura de 0,3 mm</t>
  </si>
  <si>
    <t>Tacha refletiva em plástico injetado - bidirecional tipo I - com um pino - fornecimento e colocação</t>
  </si>
  <si>
    <t>Placa delineador em aço - 0,30 x 0,90 m - película retrorrefletiva tipo I + IV - fornecimento e implantação</t>
  </si>
  <si>
    <t>Placa em aço - película III + III - fornecimento e implantação</t>
  </si>
  <si>
    <t>Limpeza de placa de sinalização</t>
  </si>
  <si>
    <t>Caiação manual com fixador de cal</t>
  </si>
  <si>
    <t>Limpeza de sarjeta e meio-fio</t>
  </si>
  <si>
    <t>Limpeza de vala de drenagem</t>
  </si>
  <si>
    <t>Limpeza de bueiro</t>
  </si>
  <si>
    <t>Capina manual</t>
  </si>
  <si>
    <t>Recomposição total de cerca com mourão de concreto seção quadrada - areia e brita comerciais</t>
  </si>
  <si>
    <t>PFC-001</t>
  </si>
  <si>
    <t>PFC-002</t>
  </si>
  <si>
    <t>4915757-395</t>
  </si>
  <si>
    <t>4915661-395</t>
  </si>
  <si>
    <t>4011466-395</t>
  </si>
  <si>
    <t>4915694-395</t>
  </si>
  <si>
    <t>5214011-395</t>
  </si>
  <si>
    <t>5213360-395</t>
  </si>
  <si>
    <t>5213477-395</t>
  </si>
  <si>
    <t>4915718-395</t>
  </si>
  <si>
    <t>5213572-395</t>
  </si>
  <si>
    <t>PFC-004-395</t>
  </si>
  <si>
    <t>PFC-003-395</t>
  </si>
  <si>
    <t>3713823-395</t>
  </si>
  <si>
    <t>3816118-395</t>
  </si>
  <si>
    <t>4915723-395</t>
  </si>
  <si>
    <t>4915733-395</t>
  </si>
  <si>
    <t>4915734-395</t>
  </si>
  <si>
    <t>4915774-395</t>
  </si>
  <si>
    <t>4413905-395</t>
  </si>
  <si>
    <t>4915698-395</t>
  </si>
  <si>
    <t>4915725-395</t>
  </si>
  <si>
    <t>Substituição de junta de dilatação e lábios poliméricos - fornecimento e instalação</t>
  </si>
  <si>
    <t>3815602-395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</si>
</sst>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9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_-* #,##0.0000000_-;\-* #,##0.0000000_-;_-* &quot;-&quot;??_-;_-@_-"/>
    <numFmt numFmtId="166" formatCode="_-* #,##0.0000000_-;\-* #,##0.0000000_-;_-* &quot;-&quot;???????_-;_-@_-"/>
    <numFmt numFmtId="167" formatCode="0.0%"/>
    <numFmt numFmtId="168" formatCode="0.000000"/>
    <numFmt numFmtId="169" formatCode="0\+000"/>
    <numFmt numFmtId="170" formatCode="_-* #,##0.0000_-;\-* #,##0.0000_-;_-* &quot;-&quot;??_-;_-@_-"/>
    <numFmt numFmtId="171" formatCode="[$-809]dd\ mmmm\ yyyy;@"/>
    <numFmt numFmtId="172" formatCode="[$-F800]dddd\,\ mmmm\ dd\,\ yyyy"/>
    <numFmt numFmtId="173" formatCode="#,##0;[Red]\(#,##0\);\-"/>
    <numFmt numFmtId="174" formatCode="#,##0.0%;[Red]\(#,##0.0%\);\-"/>
    <numFmt numFmtId="175" formatCode="_ * #,##0.00_ ;_ * \-#,##0.00_ ;_ * &quot;-&quot;??_ ;_ @_ "/>
    <numFmt numFmtId="176" formatCode="#,##0;\(#,##0\);\-"/>
    <numFmt numFmtId="177" formatCode="[Red]&quot;E: &quot;#,##0;[Red]&quot;E: &quot;\-#,##0;[Blue]&quot;OK&quot;"/>
    <numFmt numFmtId="178" formatCode="_(&quot;£&quot;* #,##0_);_(&quot;£&quot;* \(#,##0\);_(&quot;£&quot;* &quot;-&quot;_);_(@_)"/>
    <numFmt numFmtId="179" formatCode="_(&quot;£&quot;* #,##0.00_);_(&quot;£&quot;* \(#,##0.00\);_(&quot;£&quot;* &quot;-&quot;??_);_(@_)"/>
    <numFmt numFmtId="180" formatCode="#,##0.0%;[Red]\(#,##0.0%\)"/>
  </numFmts>
  <fonts count="75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9C6500"/>
      <name val="Calibri"/>
      <family val="2"/>
      <scheme val="minor"/>
    </font>
    <font>
      <b/>
      <sz val="18"/>
      <color rgb="FF57626E"/>
      <name val="Calibri"/>
      <family val="2"/>
    </font>
    <font>
      <b/>
      <sz val="14"/>
      <color rgb="FF57626E"/>
      <name val="Calibri"/>
      <family val="2"/>
    </font>
    <font>
      <b/>
      <sz val="13"/>
      <color theme="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sz val="10"/>
      <color rgb="FF57626E"/>
      <name val="Calibri"/>
      <family val="2"/>
    </font>
    <font>
      <sz val="10"/>
      <color theme="9" tint="-0.499984740745262"/>
      <name val="Calibri"/>
      <family val="2"/>
    </font>
    <font>
      <i/>
      <sz val="10"/>
      <color rgb="FFAE1231"/>
      <name val="Calibri"/>
      <family val="2"/>
    </font>
    <font>
      <sz val="10"/>
      <color rgb="FFAE1231"/>
      <name val="Calibri"/>
      <family val="2"/>
    </font>
    <font>
      <b/>
      <sz val="10"/>
      <color theme="0"/>
      <name val="Calibri"/>
      <family val="2"/>
    </font>
    <font>
      <sz val="11"/>
      <color theme="1"/>
      <name val="Calibri"/>
      <family val="2"/>
      <charset val="134"/>
      <scheme val="minor"/>
    </font>
    <font>
      <b/>
      <sz val="13"/>
      <name val="Calibri"/>
      <family val="2"/>
      <scheme val="minor"/>
    </font>
    <font>
      <sz val="11"/>
      <name val="Calibri"/>
      <family val="2"/>
    </font>
    <font>
      <sz val="10"/>
      <color rgb="FF9C0006"/>
      <name val="Calibri"/>
      <family val="2"/>
    </font>
    <font>
      <sz val="10"/>
      <color theme="8" tint="-0.24994659260841701"/>
      <name val="Calibri"/>
      <family val="2"/>
    </font>
    <font>
      <sz val="10"/>
      <color rgb="FF9C6500"/>
      <name val="Calibri"/>
      <family val="2"/>
    </font>
    <font>
      <sz val="10"/>
      <color theme="1"/>
      <name val="Calibri"/>
      <family val="2"/>
    </font>
    <font>
      <sz val="10"/>
      <color theme="0"/>
      <name val="Calibri"/>
      <family val="2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Bradley Hand ITC"/>
      <family val="4"/>
    </font>
    <font>
      <b/>
      <sz val="20"/>
      <color theme="1"/>
      <name val="Calibri"/>
      <family val="2"/>
      <scheme val="minor"/>
    </font>
    <font>
      <i/>
      <sz val="10"/>
      <color theme="8" tint="-0.499984740745262"/>
      <name val="Arial"/>
      <family val="2"/>
    </font>
    <font>
      <sz val="10"/>
      <color theme="8" tint="-0.49998474074526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theme="9" tint="-0.2499465926084170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7626E"/>
        <bgColor indexed="64"/>
      </patternFill>
    </fill>
    <fill>
      <patternFill patternType="solid">
        <fgColor rgb="FFA2A5AD"/>
        <bgColor indexed="64"/>
      </patternFill>
    </fill>
    <fill>
      <patternFill patternType="solid">
        <fgColor rgb="FFFDE3D2"/>
        <bgColor indexed="64"/>
      </patternFill>
    </fill>
    <fill>
      <patternFill patternType="solid">
        <fgColor rgb="FFD6E7F2"/>
        <bgColor indexed="64"/>
      </patternFill>
    </fill>
    <fill>
      <patternFill patternType="solid">
        <fgColor rgb="FFFBC080"/>
        <bgColor indexed="64"/>
      </patternFill>
    </fill>
    <fill>
      <patternFill patternType="solid">
        <fgColor rgb="FFAE1231"/>
        <bgColor indexed="64"/>
      </patternFill>
    </fill>
    <fill>
      <patternFill patternType="solid">
        <fgColor rgb="FF002C5B"/>
        <bgColor indexed="64"/>
      </patternFill>
    </fill>
    <fill>
      <patternFill patternType="solid">
        <fgColor rgb="FF98A2BD"/>
        <bgColor indexed="64"/>
      </patternFill>
    </fill>
    <fill>
      <patternFill patternType="solid">
        <fgColor rgb="FFC2A2C1"/>
        <bgColor indexed="64"/>
      </patternFill>
    </fill>
    <fill>
      <patternFill patternType="solid">
        <fgColor theme="9" tint="-9.9948118533890809E-2"/>
        <bgColor indexed="64"/>
      </patternFill>
    </fill>
    <fill>
      <patternFill patternType="lightUp"/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4"/>
        <bgColor theme="0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4" tint="0.79998168889431442"/>
      </patternFill>
    </fill>
    <fill>
      <patternFill patternType="lightUp">
        <bgColor theme="4" tint="0.79995117038483843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rgb="FFAE1231"/>
      </bottom>
      <diagonal/>
    </border>
    <border>
      <left/>
      <right/>
      <top/>
      <bottom style="thin">
        <color rgb="FFAE123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rgb="FF98A2BD"/>
      </bottom>
      <diagonal/>
    </border>
    <border>
      <left/>
      <right/>
      <top/>
      <bottom style="thick">
        <color rgb="FF002C5B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9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0" fontId="8" fillId="0" borderId="0"/>
    <xf numFmtId="0" fontId="33" fillId="0" borderId="42" applyNumberFormat="0" applyFill="0" applyAlignment="0" applyProtection="0"/>
    <xf numFmtId="0" fontId="34" fillId="0" borderId="43" applyNumberFormat="0" applyFill="0" applyAlignment="0" applyProtection="0"/>
    <xf numFmtId="0" fontId="35" fillId="0" borderId="44" applyNumberFormat="0" applyFill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8" fillId="14" borderId="46" applyNumberFormat="0" applyAlignment="0" applyProtection="0"/>
    <xf numFmtId="0" fontId="39" fillId="14" borderId="45" applyNumberFormat="0" applyAlignment="0" applyProtection="0"/>
    <xf numFmtId="0" fontId="40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0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40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40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40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40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41" fillId="0" borderId="0"/>
    <xf numFmtId="0" fontId="6" fillId="0" borderId="0"/>
    <xf numFmtId="0" fontId="6" fillId="15" borderId="47" applyNumberFormat="0" applyFont="0" applyAlignment="0" applyProtection="0"/>
    <xf numFmtId="171" fontId="43" fillId="0" borderId="0">
      <alignment horizontal="left"/>
    </xf>
    <xf numFmtId="172" fontId="44" fillId="0" borderId="0"/>
    <xf numFmtId="0" fontId="45" fillId="40" borderId="0" applyProtection="0">
      <alignment vertical="center"/>
    </xf>
    <xf numFmtId="0" fontId="46" fillId="41" borderId="0" applyProtection="0">
      <alignment vertical="center"/>
    </xf>
    <xf numFmtId="0" fontId="47" fillId="0" borderId="50" applyProtection="0">
      <alignment vertical="center"/>
    </xf>
    <xf numFmtId="0" fontId="47" fillId="0" borderId="51" applyFill="0" applyProtection="0">
      <alignment vertical="center"/>
    </xf>
    <xf numFmtId="15" fontId="48" fillId="42" borderId="48">
      <alignment vertical="center"/>
    </xf>
    <xf numFmtId="17" fontId="48" fillId="42" borderId="48">
      <alignment vertical="center"/>
    </xf>
    <xf numFmtId="173" fontId="48" fillId="42" borderId="48">
      <alignment vertical="center"/>
    </xf>
    <xf numFmtId="174" fontId="48" fillId="42" borderId="48">
      <alignment horizontal="right" vertical="center"/>
    </xf>
    <xf numFmtId="49" fontId="48" fillId="42" borderId="48">
      <alignment vertical="center"/>
    </xf>
    <xf numFmtId="49" fontId="48" fillId="42" borderId="48">
      <alignment vertical="center"/>
    </xf>
    <xf numFmtId="15" fontId="48" fillId="43" borderId="48">
      <alignment vertical="center"/>
    </xf>
    <xf numFmtId="17" fontId="48" fillId="43" borderId="48">
      <alignment vertical="center"/>
    </xf>
    <xf numFmtId="173" fontId="48" fillId="43" borderId="48">
      <alignment vertical="center"/>
    </xf>
    <xf numFmtId="174" fontId="48" fillId="43" borderId="48">
      <alignment horizontal="right" vertical="center"/>
    </xf>
    <xf numFmtId="49" fontId="48" fillId="43" borderId="48">
      <alignment vertical="center"/>
    </xf>
    <xf numFmtId="49" fontId="48" fillId="43" borderId="48">
      <alignment vertical="center"/>
    </xf>
    <xf numFmtId="15" fontId="48" fillId="44" borderId="48">
      <alignment vertical="center"/>
    </xf>
    <xf numFmtId="17" fontId="48" fillId="44" borderId="48">
      <alignment vertical="center"/>
    </xf>
    <xf numFmtId="173" fontId="48" fillId="44" borderId="48">
      <alignment vertical="center"/>
    </xf>
    <xf numFmtId="174" fontId="48" fillId="44" borderId="48">
      <alignment horizontal="right" vertical="center"/>
    </xf>
    <xf numFmtId="49" fontId="48" fillId="44" borderId="48">
      <alignment vertical="center"/>
    </xf>
    <xf numFmtId="49" fontId="48" fillId="44" borderId="48">
      <alignment vertical="center"/>
    </xf>
    <xf numFmtId="0" fontId="36" fillId="11" borderId="48" applyNumberFormat="0" applyAlignment="0" applyProtection="0"/>
    <xf numFmtId="15" fontId="48" fillId="0" borderId="52">
      <alignment vertical="center"/>
    </xf>
    <xf numFmtId="17" fontId="48" fillId="0" borderId="52">
      <alignment vertical="center"/>
    </xf>
    <xf numFmtId="173" fontId="48" fillId="0" borderId="52">
      <alignment vertical="center"/>
    </xf>
    <xf numFmtId="174" fontId="48" fillId="0" borderId="52">
      <alignment horizontal="right" vertical="center"/>
    </xf>
    <xf numFmtId="173" fontId="49" fillId="0" borderId="53">
      <alignment vertical="center"/>
    </xf>
    <xf numFmtId="174" fontId="49" fillId="0" borderId="53">
      <alignment horizontal="right" vertical="center"/>
    </xf>
    <xf numFmtId="43" fontId="6" fillId="0" borderId="0" applyFont="0" applyFill="0" applyBorder="0" applyAlignment="0" applyProtection="0"/>
    <xf numFmtId="0" fontId="42" fillId="13" borderId="0" applyNumberFormat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6" fillId="0" borderId="0"/>
    <xf numFmtId="0" fontId="48" fillId="0" borderId="0">
      <alignment vertical="center"/>
    </xf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8" fillId="0" borderId="0" applyFont="0" applyFill="0" applyBorder="0" applyAlignment="0" applyProtection="0"/>
    <xf numFmtId="175" fontId="8" fillId="0" borderId="0" applyFont="0" applyFill="0" applyBorder="0" applyAlignment="0" applyProtection="0"/>
    <xf numFmtId="176" fontId="51" fillId="0" borderId="0">
      <alignment horizontal="left" vertical="center"/>
    </xf>
    <xf numFmtId="0" fontId="52" fillId="0" borderId="0">
      <alignment vertical="center"/>
    </xf>
    <xf numFmtId="0" fontId="53" fillId="0" borderId="0">
      <alignment vertical="center"/>
    </xf>
    <xf numFmtId="0" fontId="54" fillId="0" borderId="0">
      <alignment vertical="center"/>
    </xf>
    <xf numFmtId="177" fontId="48" fillId="0" borderId="0">
      <alignment horizontal="center" vertical="center"/>
    </xf>
    <xf numFmtId="0" fontId="48" fillId="41" borderId="48">
      <alignment vertical="center"/>
    </xf>
    <xf numFmtId="0" fontId="55" fillId="45" borderId="48">
      <alignment vertical="center"/>
    </xf>
    <xf numFmtId="43" fontId="6" fillId="0" borderId="0" applyFont="0" applyFill="0" applyBorder="0" applyAlignment="0" applyProtection="0"/>
    <xf numFmtId="0" fontId="42" fillId="13" borderId="0" applyNumberFormat="0" applyBorder="0" applyAlignment="0" applyProtection="0"/>
    <xf numFmtId="0" fontId="40" fillId="19" borderId="0" applyNumberFormat="0" applyBorder="0" applyAlignment="0" applyProtection="0"/>
    <xf numFmtId="0" fontId="40" fillId="23" borderId="0" applyNumberFormat="0" applyBorder="0" applyAlignment="0" applyProtection="0"/>
    <xf numFmtId="0" fontId="40" fillId="27" borderId="0" applyNumberFormat="0" applyBorder="0" applyAlignment="0" applyProtection="0"/>
    <xf numFmtId="0" fontId="40" fillId="31" borderId="0" applyNumberFormat="0" applyBorder="0" applyAlignment="0" applyProtection="0"/>
    <xf numFmtId="0" fontId="40" fillId="35" borderId="0" applyNumberFormat="0" applyBorder="0" applyAlignment="0" applyProtection="0"/>
    <xf numFmtId="0" fontId="40" fillId="39" borderId="0" applyNumberFormat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6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56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NumberForma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6" fillId="0" borderId="0"/>
    <xf numFmtId="0" fontId="6" fillId="15" borderId="47" applyNumberFormat="0" applyFont="0" applyAlignment="0" applyProtection="0"/>
    <xf numFmtId="9" fontId="6" fillId="0" borderId="0" applyFont="0" applyFill="0" applyBorder="0" applyAlignment="0" applyProtection="0"/>
    <xf numFmtId="0" fontId="6" fillId="15" borderId="47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5" borderId="47" applyNumberFormat="0" applyFon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48" fillId="0" borderId="0">
      <alignment vertical="center"/>
    </xf>
    <xf numFmtId="0" fontId="20" fillId="46" borderId="42" applyNumberFormat="0" applyAlignment="0" applyProtection="0"/>
    <xf numFmtId="0" fontId="57" fillId="47" borderId="0" applyNumberFormat="0" applyAlignment="0" applyProtection="0"/>
    <xf numFmtId="0" fontId="18" fillId="0" borderId="55" applyNumberFormat="0" applyFill="0" applyAlignment="0" applyProtection="0"/>
    <xf numFmtId="0" fontId="18" fillId="0" borderId="54" applyNumberFormat="0" applyFill="0" applyAlignment="0" applyProtection="0"/>
    <xf numFmtId="180" fontId="48" fillId="48" borderId="0">
      <alignment horizontal="right" vertical="center"/>
    </xf>
    <xf numFmtId="180" fontId="49" fillId="0" borderId="53">
      <alignment horizontal="right" vertical="center"/>
    </xf>
    <xf numFmtId="0" fontId="29" fillId="15" borderId="47" applyNumberFormat="0" applyFont="0" applyAlignment="0" applyProtection="0"/>
    <xf numFmtId="43" fontId="58" fillId="0" borderId="0" applyFont="0" applyFill="0" applyBorder="0" applyAlignment="0" applyProtection="0"/>
    <xf numFmtId="41" fontId="58" fillId="0" borderId="0" applyFont="0" applyFill="0" applyBorder="0" applyAlignment="0" applyProtection="0"/>
    <xf numFmtId="179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49" fontId="60" fillId="49" borderId="0">
      <alignment vertical="center"/>
    </xf>
    <xf numFmtId="0" fontId="59" fillId="12" borderId="0" applyNumberFormat="0" applyBorder="0" applyAlignment="0" applyProtection="0"/>
    <xf numFmtId="0" fontId="61" fillId="13" borderId="0" applyNumberFormat="0" applyBorder="0" applyAlignment="0" applyProtection="0"/>
    <xf numFmtId="0" fontId="63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3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5" borderId="0" applyNumberFormat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3" fillId="28" borderId="0" applyNumberFormat="0" applyBorder="0" applyAlignment="0" applyProtection="0"/>
    <xf numFmtId="0" fontId="62" fillId="29" borderId="0" applyNumberFormat="0" applyBorder="0" applyAlignment="0" applyProtection="0"/>
    <xf numFmtId="0" fontId="62" fillId="30" borderId="0" applyNumberFormat="0" applyBorder="0" applyAlignment="0" applyProtection="0"/>
    <xf numFmtId="0" fontId="63" fillId="31" borderId="0" applyNumberFormat="0" applyBorder="0" applyAlignment="0" applyProtection="0"/>
    <xf numFmtId="0" fontId="63" fillId="32" borderId="0" applyNumberFormat="0" applyBorder="0" applyAlignment="0" applyProtection="0"/>
    <xf numFmtId="0" fontId="62" fillId="33" borderId="0" applyNumberFormat="0" applyBorder="0" applyAlignment="0" applyProtection="0"/>
    <xf numFmtId="0" fontId="62" fillId="34" borderId="0" applyNumberFormat="0" applyBorder="0" applyAlignment="0" applyProtection="0"/>
    <xf numFmtId="0" fontId="63" fillId="35" borderId="0" applyNumberFormat="0" applyBorder="0" applyAlignment="0" applyProtection="0"/>
    <xf numFmtId="0" fontId="62" fillId="36" borderId="0" applyNumberFormat="0" applyBorder="0" applyAlignment="0" applyProtection="0"/>
    <xf numFmtId="0" fontId="62" fillId="37" borderId="0" applyNumberFormat="0" applyBorder="0" applyAlignment="0" applyProtection="0"/>
    <xf numFmtId="0" fontId="62" fillId="38" borderId="0" applyNumberFormat="0" applyBorder="0" applyAlignment="0" applyProtection="0"/>
    <xf numFmtId="0" fontId="62" fillId="39" borderId="0" applyNumberFormat="0" applyBorder="0" applyAlignment="0" applyProtection="0"/>
    <xf numFmtId="0" fontId="8" fillId="0" borderId="0" applyNumberFormat="0" applyFill="0" applyBorder="0" applyAlignment="0" applyProtection="0"/>
    <xf numFmtId="43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9" borderId="49">
      <alignment horizontal="center" vertical="center" wrapText="1"/>
    </xf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6" fillId="9" borderId="49">
      <alignment horizontal="center" vertical="center" wrapTex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</cellStyleXfs>
  <cellXfs count="393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3" fontId="0" fillId="0" borderId="0" xfId="0" applyNumberFormat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4" borderId="1" xfId="0" applyFill="1" applyBorder="1"/>
    <xf numFmtId="164" fontId="10" fillId="4" borderId="6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indent="2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8" fillId="0" borderId="1" xfId="4" applyBorder="1" applyAlignment="1">
      <alignment horizontal="left" vertical="center"/>
    </xf>
    <xf numFmtId="0" fontId="16" fillId="0" borderId="1" xfId="4" applyFont="1" applyBorder="1" applyAlignment="1">
      <alignment vertical="center"/>
    </xf>
    <xf numFmtId="9" fontId="8" fillId="0" borderId="1" xfId="2" applyFont="1" applyBorder="1" applyAlignment="1">
      <alignment vertical="center"/>
    </xf>
    <xf numFmtId="165" fontId="8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8" fillId="0" borderId="1" xfId="1" applyNumberFormat="1" applyFont="1" applyFill="1" applyBorder="1" applyAlignment="1">
      <alignment vertical="center"/>
    </xf>
    <xf numFmtId="0" fontId="8" fillId="0" borderId="1" xfId="4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6" fontId="0" fillId="0" borderId="0" xfId="0" applyNumberFormat="1"/>
    <xf numFmtId="0" fontId="8" fillId="0" borderId="1" xfId="4" applyBorder="1" applyAlignment="1">
      <alignment vertical="center"/>
    </xf>
    <xf numFmtId="0" fontId="15" fillId="0" borderId="0" xfId="0" applyFont="1"/>
    <xf numFmtId="167" fontId="0" fillId="0" borderId="0" xfId="2" applyNumberFormat="1" applyFont="1"/>
    <xf numFmtId="0" fontId="8" fillId="0" borderId="0" xfId="4" applyAlignment="1">
      <alignment vertical="center"/>
    </xf>
    <xf numFmtId="168" fontId="8" fillId="0" borderId="1" xfId="4" applyNumberFormat="1" applyBorder="1" applyAlignment="1">
      <alignment vertical="center"/>
    </xf>
    <xf numFmtId="10" fontId="0" fillId="0" borderId="0" xfId="2" applyNumberFormat="1" applyFont="1"/>
    <xf numFmtId="168" fontId="8" fillId="0" borderId="1" xfId="2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9" fontId="0" fillId="0" borderId="0" xfId="2" applyFont="1"/>
    <xf numFmtId="0" fontId="16" fillId="0" borderId="1" xfId="4" applyFont="1" applyBorder="1" applyAlignment="1">
      <alignment horizontal="center" vertical="center"/>
    </xf>
    <xf numFmtId="43" fontId="16" fillId="0" borderId="1" xfId="1" applyFont="1" applyBorder="1" applyAlignment="1">
      <alignment vertical="center"/>
    </xf>
    <xf numFmtId="43" fontId="16" fillId="0" borderId="5" xfId="4" applyNumberFormat="1" applyFont="1" applyBorder="1" applyAlignment="1">
      <alignment vertical="center"/>
    </xf>
    <xf numFmtId="43" fontId="16" fillId="0" borderId="1" xfId="4" applyNumberFormat="1" applyFont="1" applyBorder="1" applyAlignment="1">
      <alignment vertical="center"/>
    </xf>
    <xf numFmtId="0" fontId="17" fillId="0" borderId="1" xfId="0" applyFont="1" applyBorder="1"/>
    <xf numFmtId="0" fontId="8" fillId="0" borderId="0" xfId="4" applyAlignment="1">
      <alignment horizontal="center" vertical="center"/>
    </xf>
    <xf numFmtId="0" fontId="0" fillId="7" borderId="0" xfId="0" applyFill="1"/>
    <xf numFmtId="0" fontId="10" fillId="7" borderId="0" xfId="0" applyFont="1" applyFill="1" applyAlignment="1">
      <alignment horizontal="center"/>
    </xf>
    <xf numFmtId="0" fontId="15" fillId="0" borderId="1" xfId="0" applyFont="1" applyBorder="1"/>
    <xf numFmtId="43" fontId="15" fillId="0" borderId="1" xfId="1" applyFont="1" applyBorder="1"/>
    <xf numFmtId="169" fontId="0" fillId="0" borderId="0" xfId="0" applyNumberFormat="1"/>
    <xf numFmtId="0" fontId="10" fillId="4" borderId="6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170" fontId="0" fillId="0" borderId="0" xfId="0" applyNumberFormat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4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43" fontId="24" fillId="0" borderId="25" xfId="1" applyFont="1" applyBorder="1" applyAlignment="1">
      <alignment vertical="center"/>
    </xf>
    <xf numFmtId="43" fontId="24" fillId="0" borderId="24" xfId="1" applyFont="1" applyBorder="1" applyAlignment="1">
      <alignment vertical="center"/>
    </xf>
    <xf numFmtId="43" fontId="0" fillId="0" borderId="0" xfId="1" applyFont="1" applyAlignment="1">
      <alignment vertical="center"/>
    </xf>
    <xf numFmtId="10" fontId="28" fillId="9" borderId="35" xfId="2" applyNumberFormat="1" applyFont="1" applyFill="1" applyBorder="1" applyAlignment="1">
      <alignment vertical="center"/>
    </xf>
    <xf numFmtId="10" fontId="28" fillId="0" borderId="27" xfId="2" applyNumberFormat="1" applyFont="1" applyBorder="1" applyAlignment="1">
      <alignment vertical="center"/>
    </xf>
    <xf numFmtId="10" fontId="28" fillId="0" borderId="28" xfId="2" applyNumberFormat="1" applyFont="1" applyBorder="1" applyAlignment="1">
      <alignment vertical="center"/>
    </xf>
    <xf numFmtId="10" fontId="29" fillId="0" borderId="1" xfId="0" applyNumberFormat="1" applyFont="1" applyBorder="1" applyAlignment="1">
      <alignment vertical="center"/>
    </xf>
    <xf numFmtId="43" fontId="30" fillId="9" borderId="36" xfId="0" applyNumberFormat="1" applyFont="1" applyFill="1" applyBorder="1" applyAlignment="1">
      <alignment vertical="center"/>
    </xf>
    <xf numFmtId="0" fontId="31" fillId="0" borderId="0" xfId="0" applyFont="1"/>
    <xf numFmtId="0" fontId="31" fillId="0" borderId="16" xfId="0" applyFont="1" applyBorder="1"/>
    <xf numFmtId="0" fontId="31" fillId="0" borderId="17" xfId="0" applyFont="1" applyBorder="1"/>
    <xf numFmtId="4" fontId="32" fillId="0" borderId="17" xfId="0" applyNumberFormat="1" applyFont="1" applyBorder="1"/>
    <xf numFmtId="4" fontId="31" fillId="0" borderId="17" xfId="0" applyNumberFormat="1" applyFont="1" applyBorder="1"/>
    <xf numFmtId="0" fontId="31" fillId="0" borderId="37" xfId="0" applyFont="1" applyBorder="1"/>
    <xf numFmtId="0" fontId="31" fillId="0" borderId="7" xfId="0" applyFont="1" applyBorder="1"/>
    <xf numFmtId="4" fontId="31" fillId="0" borderId="8" xfId="0" applyNumberFormat="1" applyFont="1" applyBorder="1"/>
    <xf numFmtId="4" fontId="31" fillId="0" borderId="7" xfId="0" applyNumberFormat="1" applyFont="1" applyBorder="1"/>
    <xf numFmtId="0" fontId="31" fillId="0" borderId="19" xfId="0" applyFont="1" applyBorder="1"/>
    <xf numFmtId="0" fontId="31" fillId="0" borderId="10" xfId="0" applyFont="1" applyBorder="1"/>
    <xf numFmtId="4" fontId="31" fillId="0" borderId="0" xfId="0" applyNumberFormat="1" applyFont="1"/>
    <xf numFmtId="4" fontId="31" fillId="0" borderId="10" xfId="0" applyNumberFormat="1" applyFont="1" applyBorder="1"/>
    <xf numFmtId="0" fontId="31" fillId="0" borderId="8" xfId="0" applyFont="1" applyBorder="1"/>
    <xf numFmtId="0" fontId="31" fillId="0" borderId="40" xfId="0" applyFont="1" applyBorder="1"/>
    <xf numFmtId="4" fontId="31" fillId="0" borderId="38" xfId="0" applyNumberFormat="1" applyFont="1" applyBorder="1"/>
    <xf numFmtId="0" fontId="31" fillId="0" borderId="21" xfId="0" applyFont="1" applyBorder="1"/>
    <xf numFmtId="2" fontId="15" fillId="0" borderId="1" xfId="0" applyNumberFormat="1" applyFont="1" applyBorder="1"/>
    <xf numFmtId="4" fontId="0" fillId="0" borderId="0" xfId="0" applyNumberFormat="1"/>
    <xf numFmtId="0" fontId="64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51" borderId="0" xfId="0" applyFill="1" applyAlignment="1">
      <alignment vertical="center"/>
    </xf>
    <xf numFmtId="0" fontId="0" fillId="51" borderId="0" xfId="0" applyFill="1" applyAlignment="1">
      <alignment horizontal="center" vertical="center"/>
    </xf>
    <xf numFmtId="0" fontId="19" fillId="52" borderId="10" xfId="0" applyFont="1" applyFill="1" applyBorder="1" applyAlignment="1">
      <alignment horizontal="left" vertical="center"/>
    </xf>
    <xf numFmtId="0" fontId="19" fillId="52" borderId="0" xfId="0" applyFont="1" applyFill="1" applyAlignment="1">
      <alignment horizontal="center" vertical="center"/>
    </xf>
    <xf numFmtId="0" fontId="19" fillId="52" borderId="11" xfId="0" applyFont="1" applyFill="1" applyBorder="1" applyAlignment="1">
      <alignment horizontal="center" vertical="center"/>
    </xf>
    <xf numFmtId="0" fontId="19" fillId="52" borderId="12" xfId="0" applyFont="1" applyFill="1" applyBorder="1" applyAlignment="1">
      <alignment horizontal="left" vertical="center"/>
    </xf>
    <xf numFmtId="0" fontId="19" fillId="52" borderId="13" xfId="0" applyFont="1" applyFill="1" applyBorder="1" applyAlignment="1">
      <alignment horizontal="center" vertical="center"/>
    </xf>
    <xf numFmtId="0" fontId="19" fillId="52" borderId="14" xfId="0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66" fillId="52" borderId="7" xfId="0" applyFont="1" applyFill="1" applyBorder="1" applyAlignment="1">
      <alignment horizontal="left" vertical="center"/>
    </xf>
    <xf numFmtId="0" fontId="26" fillId="52" borderId="8" xfId="0" applyFont="1" applyFill="1" applyBorder="1" applyAlignment="1">
      <alignment horizontal="center" vertical="center"/>
    </xf>
    <xf numFmtId="0" fontId="0" fillId="52" borderId="9" xfId="0" applyFill="1" applyBorder="1" applyAlignment="1">
      <alignment vertical="center"/>
    </xf>
    <xf numFmtId="0" fontId="67" fillId="52" borderId="10" xfId="0" applyFont="1" applyFill="1" applyBorder="1" applyAlignment="1">
      <alignment horizontal="left" vertical="center"/>
    </xf>
    <xf numFmtId="0" fontId="64" fillId="52" borderId="0" xfId="0" applyFont="1" applyFill="1" applyAlignment="1">
      <alignment horizontal="center" vertical="center"/>
    </xf>
    <xf numFmtId="0" fontId="0" fillId="52" borderId="11" xfId="0" applyFill="1" applyBorder="1" applyAlignment="1">
      <alignment vertical="center"/>
    </xf>
    <xf numFmtId="0" fontId="67" fillId="52" borderId="12" xfId="0" applyFont="1" applyFill="1" applyBorder="1" applyAlignment="1">
      <alignment horizontal="left" vertical="center"/>
    </xf>
    <xf numFmtId="0" fontId="64" fillId="52" borderId="13" xfId="0" applyFont="1" applyFill="1" applyBorder="1" applyAlignment="1">
      <alignment horizontal="center" vertical="center"/>
    </xf>
    <xf numFmtId="0" fontId="0" fillId="52" borderId="14" xfId="0" applyFill="1" applyBorder="1" applyAlignment="1">
      <alignment vertical="center"/>
    </xf>
    <xf numFmtId="43" fontId="13" fillId="6" borderId="1" xfId="35" applyFont="1" applyFill="1" applyBorder="1" applyAlignment="1">
      <alignment horizontal="center" vertical="center"/>
    </xf>
    <xf numFmtId="43" fontId="14" fillId="6" borderId="1" xfId="35" applyFont="1" applyFill="1" applyBorder="1" applyAlignment="1">
      <alignment horizontal="center" vertical="center"/>
    </xf>
    <xf numFmtId="43" fontId="13" fillId="4" borderId="1" xfId="35" applyFont="1" applyFill="1" applyBorder="1" applyAlignment="1">
      <alignment horizontal="center" vertical="center"/>
    </xf>
    <xf numFmtId="43" fontId="14" fillId="4" borderId="1" xfId="35" applyFont="1" applyFill="1" applyBorder="1" applyAlignment="1">
      <alignment horizontal="center" vertical="center"/>
    </xf>
    <xf numFmtId="43" fontId="10" fillId="3" borderId="1" xfId="35" applyFont="1" applyFill="1" applyBorder="1"/>
    <xf numFmtId="43" fontId="0" fillId="0" borderId="1" xfId="35" applyFont="1" applyBorder="1"/>
    <xf numFmtId="43" fontId="0" fillId="4" borderId="1" xfId="35" applyFont="1" applyFill="1" applyBorder="1"/>
    <xf numFmtId="43" fontId="0" fillId="6" borderId="1" xfId="35" applyFont="1" applyFill="1" applyBorder="1"/>
    <xf numFmtId="43" fontId="10" fillId="0" borderId="1" xfId="35" applyFont="1" applyFill="1" applyBorder="1"/>
    <xf numFmtId="43" fontId="10" fillId="0" borderId="1" xfId="35" applyFont="1" applyBorder="1"/>
    <xf numFmtId="43" fontId="0" fillId="0" borderId="0" xfId="35" applyFont="1"/>
    <xf numFmtId="43" fontId="0" fillId="3" borderId="1" xfId="35" applyFont="1" applyFill="1" applyBorder="1"/>
    <xf numFmtId="43" fontId="9" fillId="5" borderId="1" xfId="35" applyFont="1" applyFill="1" applyBorder="1"/>
    <xf numFmtId="43" fontId="9" fillId="5" borderId="1" xfId="35" applyFont="1" applyFill="1" applyBorder="1" applyAlignment="1">
      <alignment horizontal="center"/>
    </xf>
    <xf numFmtId="43" fontId="10" fillId="50" borderId="1" xfId="35" applyFont="1" applyFill="1" applyBorder="1"/>
    <xf numFmtId="0" fontId="8" fillId="0" borderId="8" xfId="4" applyBorder="1" applyAlignment="1">
      <alignment vertical="center"/>
    </xf>
    <xf numFmtId="43" fontId="0" fillId="0" borderId="0" xfId="1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10" fillId="6" borderId="5" xfId="193" applyFont="1" applyFill="1" applyBorder="1"/>
    <xf numFmtId="10" fontId="10" fillId="6" borderId="15" xfId="86" applyNumberFormat="1" applyFont="1" applyFill="1" applyBorder="1" applyAlignment="1">
      <alignment horizontal="center"/>
    </xf>
    <xf numFmtId="0" fontId="10" fillId="6" borderId="6" xfId="193" applyFont="1" applyFill="1" applyBorder="1"/>
    <xf numFmtId="0" fontId="10" fillId="6" borderId="1" xfId="193" applyFont="1" applyFill="1" applyBorder="1" applyAlignment="1">
      <alignment horizontal="center"/>
    </xf>
    <xf numFmtId="0" fontId="8" fillId="0" borderId="7" xfId="193" applyBorder="1"/>
    <xf numFmtId="10" fontId="0" fillId="0" borderId="8" xfId="86" applyNumberFormat="1" applyFont="1" applyFill="1" applyBorder="1" applyAlignment="1">
      <alignment horizontal="center"/>
    </xf>
    <xf numFmtId="0" fontId="8" fillId="0" borderId="9" xfId="193" applyBorder="1"/>
    <xf numFmtId="10" fontId="0" fillId="0" borderId="1" xfId="86" applyNumberFormat="1" applyFont="1" applyFill="1" applyBorder="1" applyAlignment="1">
      <alignment horizontal="center"/>
    </xf>
    <xf numFmtId="0" fontId="8" fillId="0" borderId="10" xfId="193" applyBorder="1"/>
    <xf numFmtId="10" fontId="0" fillId="0" borderId="0" xfId="86" applyNumberFormat="1" applyFont="1" applyFill="1" applyBorder="1" applyAlignment="1">
      <alignment horizontal="center"/>
    </xf>
    <xf numFmtId="10" fontId="0" fillId="0" borderId="11" xfId="86" applyNumberFormat="1" applyFont="1" applyBorder="1" applyAlignment="1">
      <alignment horizontal="right"/>
    </xf>
    <xf numFmtId="10" fontId="0" fillId="0" borderId="1" xfId="86" applyNumberFormat="1" applyFont="1" applyBorder="1" applyAlignment="1">
      <alignment horizontal="center"/>
    </xf>
    <xf numFmtId="0" fontId="8" fillId="0" borderId="11" xfId="193" applyBorder="1"/>
    <xf numFmtId="10" fontId="0" fillId="0" borderId="2" xfId="86" applyNumberFormat="1" applyFont="1" applyFill="1" applyBorder="1" applyAlignment="1">
      <alignment horizontal="center"/>
    </xf>
    <xf numFmtId="0" fontId="8" fillId="3" borderId="5" xfId="193" applyFill="1" applyBorder="1"/>
    <xf numFmtId="10" fontId="10" fillId="3" borderId="15" xfId="86" applyNumberFormat="1" applyFont="1" applyFill="1" applyBorder="1" applyAlignment="1">
      <alignment horizontal="center"/>
    </xf>
    <xf numFmtId="0" fontId="10" fillId="3" borderId="6" xfId="193" applyFont="1" applyFill="1" applyBorder="1" applyAlignment="1">
      <alignment horizontal="right"/>
    </xf>
    <xf numFmtId="10" fontId="10" fillId="3" borderId="1" xfId="86" applyNumberFormat="1" applyFont="1" applyFill="1" applyBorder="1" applyAlignment="1">
      <alignment horizontal="center"/>
    </xf>
    <xf numFmtId="0" fontId="10" fillId="3" borderId="5" xfId="193" applyFont="1" applyFill="1" applyBorder="1"/>
    <xf numFmtId="0" fontId="10" fillId="4" borderId="10" xfId="193" applyFont="1" applyFill="1" applyBorder="1"/>
    <xf numFmtId="10" fontId="10" fillId="4" borderId="0" xfId="86" applyNumberFormat="1" applyFont="1" applyFill="1" applyBorder="1" applyAlignment="1">
      <alignment horizontal="center"/>
    </xf>
    <xf numFmtId="0" fontId="10" fillId="4" borderId="11" xfId="193" applyFont="1" applyFill="1" applyBorder="1"/>
    <xf numFmtId="10" fontId="10" fillId="4" borderId="4" xfId="86" applyNumberFormat="1" applyFont="1" applyFill="1" applyBorder="1" applyAlignment="1">
      <alignment horizontal="center"/>
    </xf>
    <xf numFmtId="10" fontId="8" fillId="0" borderId="2" xfId="86" applyNumberFormat="1" applyFont="1" applyFill="1" applyBorder="1" applyAlignment="1">
      <alignment horizontal="center"/>
    </xf>
    <xf numFmtId="10" fontId="0" fillId="0" borderId="2" xfId="86" applyNumberFormat="1" applyFont="1" applyBorder="1" applyAlignment="1">
      <alignment horizontal="center"/>
    </xf>
    <xf numFmtId="10" fontId="0" fillId="0" borderId="0" xfId="86" applyNumberFormat="1" applyFont="1" applyBorder="1" applyAlignment="1">
      <alignment horizontal="center"/>
    </xf>
    <xf numFmtId="10" fontId="10" fillId="0" borderId="4" xfId="86" applyNumberFormat="1" applyFont="1" applyBorder="1" applyAlignment="1">
      <alignment horizontal="center"/>
    </xf>
    <xf numFmtId="0" fontId="8" fillId="0" borderId="12" xfId="193" applyBorder="1"/>
    <xf numFmtId="10" fontId="0" fillId="0" borderId="13" xfId="86" applyNumberFormat="1" applyFont="1" applyBorder="1" applyAlignment="1">
      <alignment horizontal="center"/>
    </xf>
    <xf numFmtId="0" fontId="8" fillId="0" borderId="14" xfId="193" applyBorder="1"/>
    <xf numFmtId="10" fontId="10" fillId="0" borderId="1" xfId="86" applyNumberFormat="1" applyFont="1" applyBorder="1" applyAlignment="1">
      <alignment horizontal="center"/>
    </xf>
    <xf numFmtId="0" fontId="68" fillId="5" borderId="5" xfId="193" applyFont="1" applyFill="1" applyBorder="1"/>
    <xf numFmtId="10" fontId="68" fillId="5" borderId="15" xfId="86" applyNumberFormat="1" applyFont="1" applyFill="1" applyBorder="1" applyAlignment="1">
      <alignment horizontal="center"/>
    </xf>
    <xf numFmtId="0" fontId="68" fillId="5" borderId="6" xfId="193" applyFont="1" applyFill="1" applyBorder="1"/>
    <xf numFmtId="10" fontId="9" fillId="5" borderId="1" xfId="86" applyNumberFormat="1" applyFont="1" applyFill="1" applyBorder="1" applyAlignment="1">
      <alignment horizontal="center"/>
    </xf>
    <xf numFmtId="10" fontId="9" fillId="53" borderId="1" xfId="86" applyNumberFormat="1" applyFont="1" applyFill="1" applyBorder="1" applyAlignment="1">
      <alignment horizontal="center"/>
    </xf>
    <xf numFmtId="0" fontId="69" fillId="7" borderId="0" xfId="193" applyFont="1" applyFill="1"/>
    <xf numFmtId="0" fontId="10" fillId="0" borderId="0" xfId="0" applyFont="1" applyAlignment="1">
      <alignment vertical="center"/>
    </xf>
    <xf numFmtId="0" fontId="0" fillId="0" borderId="8" xfId="0" applyBorder="1" applyAlignment="1">
      <alignment horizontal="left" vertical="center" indent="1"/>
    </xf>
    <xf numFmtId="0" fontId="23" fillId="0" borderId="8" xfId="0" applyFont="1" applyBorder="1" applyAlignment="1">
      <alignment vertical="center"/>
    </xf>
    <xf numFmtId="43" fontId="24" fillId="0" borderId="8" xfId="1" applyFont="1" applyBorder="1" applyAlignment="1">
      <alignment vertical="center"/>
    </xf>
    <xf numFmtId="43" fontId="25" fillId="0" borderId="8" xfId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3" fontId="15" fillId="0" borderId="1" xfId="1" applyFont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indent="1"/>
    </xf>
    <xf numFmtId="0" fontId="5" fillId="52" borderId="1" xfId="0" applyFont="1" applyFill="1" applyBorder="1" applyAlignment="1">
      <alignment horizontal="left" vertical="center"/>
    </xf>
    <xf numFmtId="0" fontId="5" fillId="52" borderId="1" xfId="0" applyFont="1" applyFill="1" applyBorder="1"/>
    <xf numFmtId="43" fontId="5" fillId="0" borderId="1" xfId="35" applyFont="1" applyFill="1" applyBorder="1"/>
    <xf numFmtId="43" fontId="5" fillId="52" borderId="1" xfId="35" applyFont="1" applyFill="1" applyBorder="1"/>
    <xf numFmtId="43" fontId="5" fillId="0" borderId="1" xfId="35" applyFont="1" applyBorder="1"/>
    <xf numFmtId="0" fontId="5" fillId="0" borderId="1" xfId="0" applyFont="1" applyBorder="1"/>
    <xf numFmtId="43" fontId="5" fillId="8" borderId="1" xfId="35" applyFont="1" applyFill="1" applyBorder="1"/>
    <xf numFmtId="43" fontId="5" fillId="50" borderId="1" xfId="35" applyFont="1" applyFill="1" applyBorder="1"/>
    <xf numFmtId="0" fontId="5" fillId="0" borderId="1" xfId="0" applyFont="1" applyBorder="1" applyAlignment="1">
      <alignment horizontal="left" indent="2"/>
    </xf>
    <xf numFmtId="0" fontId="5" fillId="7" borderId="1" xfId="0" applyFont="1" applyFill="1" applyBorder="1" applyAlignment="1">
      <alignment horizontal="left" indent="1"/>
    </xf>
    <xf numFmtId="168" fontId="15" fillId="0" borderId="1" xfId="4" applyNumberFormat="1" applyFont="1" applyBorder="1" applyAlignment="1">
      <alignment horizontal="center" vertical="center"/>
    </xf>
    <xf numFmtId="168" fontId="15" fillId="0" borderId="1" xfId="4" applyNumberFormat="1" applyFont="1" applyBorder="1" applyAlignment="1">
      <alignment vertical="center"/>
    </xf>
    <xf numFmtId="43" fontId="15" fillId="9" borderId="1" xfId="1" applyFont="1" applyFill="1" applyBorder="1" applyAlignment="1">
      <alignment vertical="center"/>
    </xf>
    <xf numFmtId="43" fontId="15" fillId="0" borderId="1" xfId="1" applyFont="1" applyFill="1" applyBorder="1" applyAlignment="1">
      <alignment vertical="center"/>
    </xf>
    <xf numFmtId="43" fontId="15" fillId="7" borderId="1" xfId="1" applyFont="1" applyFill="1" applyBorder="1" applyAlignment="1">
      <alignment vertical="center"/>
    </xf>
    <xf numFmtId="0" fontId="8" fillId="0" borderId="11" xfId="4" applyBorder="1" applyAlignment="1">
      <alignment vertical="center"/>
    </xf>
    <xf numFmtId="0" fontId="5" fillId="10" borderId="23" xfId="0" applyFont="1" applyFill="1" applyBorder="1" applyAlignment="1">
      <alignment vertical="center"/>
    </xf>
    <xf numFmtId="0" fontId="5" fillId="9" borderId="23" xfId="0" applyFont="1" applyFill="1" applyBorder="1" applyAlignment="1">
      <alignment vertical="center"/>
    </xf>
    <xf numFmtId="43" fontId="5" fillId="0" borderId="23" xfId="1" applyFont="1" applyBorder="1" applyAlignment="1">
      <alignment vertical="center"/>
    </xf>
    <xf numFmtId="10" fontId="5" fillId="0" borderId="24" xfId="2" applyNumberFormat="1" applyFont="1" applyBorder="1" applyAlignment="1">
      <alignment vertical="center"/>
    </xf>
    <xf numFmtId="0" fontId="5" fillId="9" borderId="24" xfId="0" applyFont="1" applyFill="1" applyBorder="1" applyAlignment="1">
      <alignment vertical="center"/>
    </xf>
    <xf numFmtId="43" fontId="5" fillId="0" borderId="24" xfId="1" applyFont="1" applyBorder="1" applyAlignment="1">
      <alignment vertical="center"/>
    </xf>
    <xf numFmtId="0" fontId="5" fillId="10" borderId="24" xfId="0" applyFont="1" applyFill="1" applyBorder="1" applyAlignment="1">
      <alignment vertical="center"/>
    </xf>
    <xf numFmtId="10" fontId="5" fillId="0" borderId="24" xfId="0" applyNumberFormat="1" applyFont="1" applyBorder="1" applyAlignment="1">
      <alignment vertical="center"/>
    </xf>
    <xf numFmtId="0" fontId="5" fillId="10" borderId="25" xfId="0" applyFont="1" applyFill="1" applyBorder="1" applyAlignment="1">
      <alignment vertical="center"/>
    </xf>
    <xf numFmtId="0" fontId="5" fillId="9" borderId="25" xfId="0" applyFont="1" applyFill="1" applyBorder="1" applyAlignment="1">
      <alignment vertical="center"/>
    </xf>
    <xf numFmtId="165" fontId="15" fillId="0" borderId="1" xfId="1" applyNumberFormat="1" applyFont="1" applyFill="1" applyBorder="1" applyAlignment="1">
      <alignment horizontal="center" vertical="center"/>
    </xf>
    <xf numFmtId="0" fontId="16" fillId="6" borderId="1" xfId="4" applyFont="1" applyFill="1" applyBorder="1" applyAlignment="1">
      <alignment horizontal="center" vertical="center" wrapText="1"/>
    </xf>
    <xf numFmtId="0" fontId="16" fillId="6" borderId="1" xfId="4" applyFont="1" applyFill="1" applyBorder="1" applyAlignment="1">
      <alignment horizontal="center" vertical="center"/>
    </xf>
    <xf numFmtId="0" fontId="16" fillId="6" borderId="5" xfId="4" applyFont="1" applyFill="1" applyBorder="1" applyAlignment="1">
      <alignment horizontal="center" vertical="center" wrapText="1"/>
    </xf>
    <xf numFmtId="0" fontId="16" fillId="6" borderId="15" xfId="4" applyFont="1" applyFill="1" applyBorder="1" applyAlignment="1">
      <alignment horizontal="center" vertical="center" wrapText="1"/>
    </xf>
    <xf numFmtId="0" fontId="16" fillId="6" borderId="6" xfId="4" applyFont="1" applyFill="1" applyBorder="1" applyAlignment="1">
      <alignment horizontal="center" vertical="center" wrapText="1"/>
    </xf>
    <xf numFmtId="0" fontId="16" fillId="3" borderId="1" xfId="4" applyFont="1" applyFill="1" applyBorder="1" applyAlignment="1">
      <alignment vertical="center"/>
    </xf>
    <xf numFmtId="0" fontId="16" fillId="3" borderId="1" xfId="4" applyFont="1" applyFill="1" applyBorder="1" applyAlignment="1">
      <alignment horizontal="center" vertical="center"/>
    </xf>
    <xf numFmtId="165" fontId="16" fillId="3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3" borderId="0" xfId="0" applyFont="1" applyFill="1"/>
    <xf numFmtId="166" fontId="5" fillId="0" borderId="0" xfId="0" applyNumberFormat="1" applyFont="1"/>
    <xf numFmtId="0" fontId="18" fillId="3" borderId="0" xfId="4" applyFont="1" applyFill="1" applyAlignment="1">
      <alignment horizontal="left" vertical="center"/>
    </xf>
    <xf numFmtId="0" fontId="5" fillId="8" borderId="13" xfId="0" applyFont="1" applyFill="1" applyBorder="1" applyAlignment="1">
      <alignment horizontal="center" vertical="center"/>
    </xf>
    <xf numFmtId="0" fontId="19" fillId="6" borderId="1" xfId="40" applyFont="1" applyFill="1" applyBorder="1" applyAlignment="1">
      <alignment horizontal="center" vertical="center"/>
    </xf>
    <xf numFmtId="0" fontId="67" fillId="0" borderId="0" xfId="40" applyFont="1" applyAlignment="1">
      <alignment vertical="center"/>
    </xf>
    <xf numFmtId="0" fontId="70" fillId="0" borderId="1" xfId="40" applyFont="1" applyBorder="1" applyAlignment="1">
      <alignment horizontal="center" vertical="center"/>
    </xf>
    <xf numFmtId="14" fontId="10" fillId="0" borderId="1" xfId="40" applyNumberFormat="1" applyFont="1" applyBorder="1" applyAlignment="1">
      <alignment horizontal="center" vertical="center"/>
    </xf>
    <xf numFmtId="0" fontId="5" fillId="0" borderId="1" xfId="40" applyFont="1" applyBorder="1" applyAlignment="1">
      <alignment vertical="center"/>
    </xf>
    <xf numFmtId="3" fontId="16" fillId="6" borderId="1" xfId="4" applyNumberFormat="1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vertical="center"/>
    </xf>
    <xf numFmtId="0" fontId="26" fillId="4" borderId="15" xfId="0" applyFont="1" applyFill="1" applyBorder="1" applyAlignment="1">
      <alignment horizontal="left" vertical="center"/>
    </xf>
    <xf numFmtId="0" fontId="0" fillId="4" borderId="15" xfId="0" applyFill="1" applyBorder="1" applyAlignment="1">
      <alignment vertical="center"/>
    </xf>
    <xf numFmtId="43" fontId="10" fillId="4" borderId="15" xfId="0" applyNumberFormat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43" fontId="30" fillId="51" borderId="1" xfId="0" applyNumberFormat="1" applyFont="1" applyFill="1" applyBorder="1" applyAlignment="1">
      <alignment vertical="center"/>
    </xf>
    <xf numFmtId="43" fontId="30" fillId="3" borderId="36" xfId="0" applyNumberFormat="1" applyFont="1" applyFill="1" applyBorder="1" applyAlignment="1">
      <alignment vertical="center"/>
    </xf>
    <xf numFmtId="43" fontId="30" fillId="3" borderId="33" xfId="0" applyNumberFormat="1" applyFont="1" applyFill="1" applyBorder="1" applyAlignment="1">
      <alignment vertical="center"/>
    </xf>
    <xf numFmtId="43" fontId="30" fillId="3" borderId="34" xfId="0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43" fontId="5" fillId="0" borderId="0" xfId="1" applyFont="1" applyAlignment="1">
      <alignment vertical="center"/>
    </xf>
    <xf numFmtId="0" fontId="16" fillId="4" borderId="1" xfId="4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vertical="center"/>
    </xf>
    <xf numFmtId="3" fontId="16" fillId="4" borderId="1" xfId="4" applyNumberFormat="1" applyFont="1" applyFill="1" applyBorder="1" applyAlignment="1">
      <alignment horizontal="center" vertical="center"/>
    </xf>
    <xf numFmtId="43" fontId="16" fillId="4" borderId="1" xfId="1" applyFont="1" applyFill="1" applyBorder="1" applyAlignment="1">
      <alignment horizontal="center" vertical="center"/>
    </xf>
    <xf numFmtId="0" fontId="8" fillId="3" borderId="1" xfId="4" applyFill="1" applyBorder="1" applyAlignment="1">
      <alignment vertical="center"/>
    </xf>
    <xf numFmtId="43" fontId="16" fillId="3" borderId="1" xfId="1" applyFont="1" applyFill="1" applyBorder="1" applyAlignment="1">
      <alignment vertical="center"/>
    </xf>
    <xf numFmtId="43" fontId="16" fillId="3" borderId="1" xfId="4" applyNumberFormat="1" applyFont="1" applyFill="1" applyBorder="1" applyAlignment="1">
      <alignment vertical="center"/>
    </xf>
    <xf numFmtId="43" fontId="71" fillId="9" borderId="1" xfId="1" applyFont="1" applyFill="1" applyBorder="1" applyAlignment="1">
      <alignment vertical="center"/>
    </xf>
    <xf numFmtId="43" fontId="71" fillId="0" borderId="1" xfId="1" applyFont="1" applyBorder="1" applyAlignment="1">
      <alignment vertical="center"/>
    </xf>
    <xf numFmtId="43" fontId="72" fillId="9" borderId="1" xfId="1" applyFont="1" applyFill="1" applyBorder="1" applyAlignment="1">
      <alignment vertical="center"/>
    </xf>
    <xf numFmtId="0" fontId="68" fillId="5" borderId="1" xfId="4" applyFont="1" applyFill="1" applyBorder="1" applyAlignment="1">
      <alignment vertical="center"/>
    </xf>
    <xf numFmtId="0" fontId="73" fillId="5" borderId="1" xfId="4" applyFont="1" applyFill="1" applyBorder="1" applyAlignment="1">
      <alignment vertical="center"/>
    </xf>
    <xf numFmtId="43" fontId="68" fillId="5" borderId="1" xfId="4" applyNumberFormat="1" applyFont="1" applyFill="1" applyBorder="1" applyAlignment="1">
      <alignment vertical="center"/>
    </xf>
    <xf numFmtId="43" fontId="68" fillId="54" borderId="1" xfId="4" applyNumberFormat="1" applyFont="1" applyFill="1" applyBorder="1" applyAlignment="1">
      <alignment vertical="center"/>
    </xf>
    <xf numFmtId="43" fontId="71" fillId="52" borderId="1" xfId="1" applyFont="1" applyFill="1" applyBorder="1" applyAlignment="1">
      <alignment vertical="center"/>
    </xf>
    <xf numFmtId="43" fontId="15" fillId="52" borderId="1" xfId="1" applyFont="1" applyFill="1" applyBorder="1" applyAlignment="1">
      <alignment vertical="center"/>
    </xf>
    <xf numFmtId="43" fontId="5" fillId="52" borderId="23" xfId="1" applyFont="1" applyFill="1" applyBorder="1" applyAlignment="1">
      <alignment vertical="center"/>
    </xf>
    <xf numFmtId="43" fontId="5" fillId="52" borderId="24" xfId="1" applyFont="1" applyFill="1" applyBorder="1" applyAlignment="1">
      <alignment vertical="center"/>
    </xf>
    <xf numFmtId="43" fontId="24" fillId="55" borderId="34" xfId="1" applyFont="1" applyFill="1" applyBorder="1" applyAlignment="1">
      <alignment vertical="center"/>
    </xf>
    <xf numFmtId="43" fontId="10" fillId="52" borderId="28" xfId="1" applyFont="1" applyFill="1" applyBorder="1" applyAlignment="1">
      <alignment vertical="center"/>
    </xf>
    <xf numFmtId="43" fontId="10" fillId="52" borderId="31" xfId="1" applyFont="1" applyFill="1" applyBorder="1" applyAlignment="1">
      <alignment vertical="center"/>
    </xf>
    <xf numFmtId="43" fontId="24" fillId="55" borderId="25" xfId="1" applyFont="1" applyFill="1" applyBorder="1" applyAlignment="1">
      <alignment vertical="center"/>
    </xf>
    <xf numFmtId="43" fontId="24" fillId="55" borderId="24" xfId="1" applyFont="1" applyFill="1" applyBorder="1" applyAlignment="1">
      <alignment vertical="center"/>
    </xf>
    <xf numFmtId="0" fontId="10" fillId="3" borderId="5" xfId="0" applyFont="1" applyFill="1" applyBorder="1" applyAlignment="1">
      <alignment horizontal="left" vertical="center" indent="1"/>
    </xf>
    <xf numFmtId="0" fontId="10" fillId="3" borderId="15" xfId="0" applyFont="1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23" fillId="3" borderId="26" xfId="0" applyFont="1" applyFill="1" applyBorder="1" applyAlignment="1">
      <alignment vertical="center"/>
    </xf>
    <xf numFmtId="0" fontId="5" fillId="56" borderId="27" xfId="0" applyFont="1" applyFill="1" applyBorder="1" applyAlignment="1">
      <alignment vertical="center"/>
    </xf>
    <xf numFmtId="43" fontId="5" fillId="3" borderId="27" xfId="1" applyFont="1" applyFill="1" applyBorder="1" applyAlignment="1">
      <alignment vertical="center"/>
    </xf>
    <xf numFmtId="43" fontId="5" fillId="3" borderId="28" xfId="1" applyFont="1" applyFill="1" applyBorder="1" applyAlignment="1">
      <alignment vertical="center"/>
    </xf>
    <xf numFmtId="43" fontId="5" fillId="3" borderId="26" xfId="1" applyFont="1" applyFill="1" applyBorder="1" applyAlignment="1">
      <alignment vertical="center"/>
    </xf>
    <xf numFmtId="0" fontId="23" fillId="3" borderId="29" xfId="0" applyFont="1" applyFill="1" applyBorder="1" applyAlignment="1">
      <alignment vertical="center"/>
    </xf>
    <xf numFmtId="10" fontId="5" fillId="3" borderId="30" xfId="0" applyNumberFormat="1" applyFont="1" applyFill="1" applyBorder="1" applyAlignment="1">
      <alignment vertical="center"/>
    </xf>
    <xf numFmtId="43" fontId="5" fillId="3" borderId="30" xfId="1" applyFont="1" applyFill="1" applyBorder="1" applyAlignment="1">
      <alignment vertical="center"/>
    </xf>
    <xf numFmtId="43" fontId="5" fillId="3" borderId="31" xfId="1" applyFont="1" applyFill="1" applyBorder="1" applyAlignment="1">
      <alignment vertical="center"/>
    </xf>
    <xf numFmtId="43" fontId="5" fillId="3" borderId="29" xfId="1" applyFont="1" applyFill="1" applyBorder="1" applyAlignment="1">
      <alignment vertical="center"/>
    </xf>
    <xf numFmtId="10" fontId="5" fillId="3" borderId="30" xfId="2" applyNumberFormat="1" applyFont="1" applyFill="1" applyBorder="1" applyAlignment="1">
      <alignment vertical="center"/>
    </xf>
    <xf numFmtId="0" fontId="5" fillId="56" borderId="30" xfId="0" applyFont="1" applyFill="1" applyBorder="1" applyAlignment="1">
      <alignment vertical="center"/>
    </xf>
    <xf numFmtId="0" fontId="23" fillId="3" borderId="32" xfId="0" applyFont="1" applyFill="1" applyBorder="1" applyAlignment="1">
      <alignment vertical="center"/>
    </xf>
    <xf numFmtId="0" fontId="5" fillId="56" borderId="33" xfId="0" applyFont="1" applyFill="1" applyBorder="1" applyAlignment="1">
      <alignment vertical="center"/>
    </xf>
    <xf numFmtId="43" fontId="5" fillId="3" borderId="33" xfId="1" applyFont="1" applyFill="1" applyBorder="1" applyAlignment="1">
      <alignment vertical="center"/>
    </xf>
    <xf numFmtId="43" fontId="5" fillId="3" borderId="34" xfId="1" applyFont="1" applyFill="1" applyBorder="1" applyAlignment="1">
      <alignment vertical="center"/>
    </xf>
    <xf numFmtId="43" fontId="5" fillId="3" borderId="32" xfId="1" applyFont="1" applyFill="1" applyBorder="1" applyAlignment="1">
      <alignment vertical="center"/>
    </xf>
    <xf numFmtId="0" fontId="5" fillId="8" borderId="56" xfId="0" applyFont="1" applyFill="1" applyBorder="1" applyAlignment="1">
      <alignment horizontal="center" vertical="center"/>
    </xf>
    <xf numFmtId="3" fontId="16" fillId="3" borderId="1" xfId="4" applyNumberFormat="1" applyFont="1" applyFill="1" applyBorder="1" applyAlignment="1">
      <alignment horizontal="center" vertical="center"/>
    </xf>
    <xf numFmtId="0" fontId="8" fillId="3" borderId="5" xfId="4" applyFill="1" applyBorder="1" applyAlignment="1">
      <alignment vertical="center"/>
    </xf>
    <xf numFmtId="0" fontId="8" fillId="3" borderId="15" xfId="4" applyFill="1" applyBorder="1" applyAlignment="1">
      <alignment vertical="center"/>
    </xf>
    <xf numFmtId="49" fontId="10" fillId="3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43" fontId="10" fillId="7" borderId="0" xfId="1" applyFont="1" applyFill="1" applyAlignment="1">
      <alignment horizontal="center"/>
    </xf>
    <xf numFmtId="0" fontId="19" fillId="0" borderId="0" xfId="0" applyFont="1" applyAlignment="1">
      <alignment horizontal="left" vertical="center"/>
    </xf>
    <xf numFmtId="0" fontId="8" fillId="0" borderId="0" xfId="4"/>
    <xf numFmtId="0" fontId="10" fillId="4" borderId="1" xfId="0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169" fontId="5" fillId="0" borderId="0" xfId="0" applyNumberFormat="1" applyFont="1"/>
    <xf numFmtId="43" fontId="5" fillId="0" borderId="1" xfId="0" applyNumberFormat="1" applyFont="1" applyBorder="1"/>
    <xf numFmtId="2" fontId="5" fillId="0" borderId="1" xfId="0" applyNumberFormat="1" applyFont="1" applyBorder="1"/>
    <xf numFmtId="0" fontId="10" fillId="0" borderId="1" xfId="0" applyFont="1" applyBorder="1"/>
    <xf numFmtId="0" fontId="18" fillId="3" borderId="1" xfId="0" applyFont="1" applyFill="1" applyBorder="1"/>
    <xf numFmtId="43" fontId="10" fillId="3" borderId="1" xfId="0" applyNumberFormat="1" applyFont="1" applyFill="1" applyBorder="1"/>
    <xf numFmtId="43" fontId="22" fillId="3" borderId="1" xfId="0" applyNumberFormat="1" applyFont="1" applyFill="1" applyBorder="1"/>
    <xf numFmtId="43" fontId="22" fillId="57" borderId="1" xfId="0" applyNumberFormat="1" applyFont="1" applyFill="1" applyBorder="1"/>
    <xf numFmtId="169" fontId="5" fillId="57" borderId="1" xfId="0" applyNumberFormat="1" applyFont="1" applyFill="1" applyBorder="1"/>
    <xf numFmtId="0" fontId="5" fillId="57" borderId="1" xfId="0" applyFont="1" applyFill="1" applyBorder="1"/>
    <xf numFmtId="169" fontId="15" fillId="0" borderId="1" xfId="0" applyNumberFormat="1" applyFont="1" applyBorder="1" applyAlignment="1">
      <alignment horizontal="center" vertical="center"/>
    </xf>
    <xf numFmtId="43" fontId="27" fillId="0" borderId="23" xfId="0" applyNumberFormat="1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43" fontId="5" fillId="8" borderId="57" xfId="1" applyFont="1" applyFill="1" applyBorder="1" applyAlignment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left" wrapText="1" indent="1"/>
    </xf>
    <xf numFmtId="3" fontId="16" fillId="4" borderId="4" xfId="4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1" xfId="40" applyFont="1" applyBorder="1" applyAlignment="1">
      <alignment vertical="center"/>
    </xf>
    <xf numFmtId="4" fontId="10" fillId="0" borderId="0" xfId="0" applyNumberFormat="1" applyFont="1"/>
    <xf numFmtId="4" fontId="31" fillId="0" borderId="18" xfId="0" applyNumberFormat="1" applyFont="1" applyBorder="1"/>
    <xf numFmtId="4" fontId="31" fillId="0" borderId="39" xfId="0" applyNumberFormat="1" applyFont="1" applyBorder="1"/>
    <xf numFmtId="4" fontId="31" fillId="0" borderId="2" xfId="0" applyNumberFormat="1" applyFont="1" applyBorder="1"/>
    <xf numFmtId="11" fontId="31" fillId="0" borderId="37" xfId="0" applyNumberFormat="1" applyFont="1" applyBorder="1"/>
    <xf numFmtId="11" fontId="31" fillId="0" borderId="19" xfId="0" applyNumberFormat="1" applyFont="1" applyBorder="1"/>
    <xf numFmtId="4" fontId="31" fillId="0" borderId="41" xfId="0" applyNumberFormat="1" applyFont="1" applyBorder="1"/>
    <xf numFmtId="4" fontId="31" fillId="0" borderId="20" xfId="0" applyNumberFormat="1" applyFont="1" applyBorder="1"/>
    <xf numFmtId="4" fontId="31" fillId="0" borderId="22" xfId="0" applyNumberFormat="1" applyFont="1" applyBorder="1"/>
    <xf numFmtId="0" fontId="5" fillId="0" borderId="1" xfId="0" applyFont="1" applyBorder="1" applyAlignment="1">
      <alignment horizontal="left" vertical="center" wrapText="1"/>
    </xf>
    <xf numFmtId="0" fontId="16" fillId="0" borderId="1" xfId="4" applyFont="1" applyBorder="1" applyAlignment="1">
      <alignment vertical="center" wrapText="1"/>
    </xf>
    <xf numFmtId="0" fontId="16" fillId="3" borderId="1" xfId="4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wrapText="1" indent="1"/>
    </xf>
    <xf numFmtId="0" fontId="5" fillId="7" borderId="1" xfId="0" applyFont="1" applyFill="1" applyBorder="1" applyAlignment="1">
      <alignment horizontal="center" vertical="center"/>
    </xf>
    <xf numFmtId="43" fontId="5" fillId="52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3" borderId="6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 wrapText="1"/>
    </xf>
    <xf numFmtId="43" fontId="1" fillId="0" borderId="0" xfId="1" applyFont="1"/>
    <xf numFmtId="43" fontId="1" fillId="0" borderId="0" xfId="1" applyFont="1" applyAlignment="1">
      <alignment vertical="center"/>
    </xf>
    <xf numFmtId="0" fontId="19" fillId="52" borderId="7" xfId="0" applyFont="1" applyFill="1" applyBorder="1" applyAlignment="1">
      <alignment horizontal="left" vertical="center" wrapText="1"/>
    </xf>
    <xf numFmtId="0" fontId="19" fillId="52" borderId="8" xfId="0" applyFont="1" applyFill="1" applyBorder="1" applyAlignment="1">
      <alignment horizontal="left" vertical="center" wrapText="1"/>
    </xf>
    <xf numFmtId="0" fontId="19" fillId="52" borderId="9" xfId="0" applyFont="1" applyFill="1" applyBorder="1" applyAlignment="1">
      <alignment horizontal="left" vertical="center" wrapText="1"/>
    </xf>
    <xf numFmtId="3" fontId="16" fillId="6" borderId="1" xfId="4" applyNumberFormat="1" applyFont="1" applyFill="1" applyBorder="1" applyAlignment="1">
      <alignment horizontal="center" vertical="center"/>
    </xf>
    <xf numFmtId="0" fontId="16" fillId="6" borderId="2" xfId="4" applyFont="1" applyFill="1" applyBorder="1" applyAlignment="1">
      <alignment horizontal="center" vertical="center"/>
    </xf>
    <xf numFmtId="0" fontId="16" fillId="6" borderId="4" xfId="4" applyFont="1" applyFill="1" applyBorder="1" applyAlignment="1">
      <alignment horizontal="center" vertical="center"/>
    </xf>
    <xf numFmtId="3" fontId="16" fillId="6" borderId="2" xfId="4" applyNumberFormat="1" applyFont="1" applyFill="1" applyBorder="1" applyAlignment="1">
      <alignment horizontal="center" vertical="center"/>
    </xf>
    <xf numFmtId="3" fontId="16" fillId="6" borderId="4" xfId="4" applyNumberFormat="1" applyFont="1" applyFill="1" applyBorder="1" applyAlignment="1">
      <alignment horizontal="center" vertical="center"/>
    </xf>
    <xf numFmtId="43" fontId="16" fillId="6" borderId="1" xfId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indent="1"/>
    </xf>
    <xf numFmtId="43" fontId="18" fillId="0" borderId="1" xfId="1" applyFont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16" fillId="6" borderId="1" xfId="4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indent="1"/>
    </xf>
    <xf numFmtId="0" fontId="16" fillId="6" borderId="5" xfId="4" applyFont="1" applyFill="1" applyBorder="1" applyAlignment="1">
      <alignment horizontal="center" vertical="center" wrapText="1"/>
    </xf>
    <xf numFmtId="0" fontId="16" fillId="6" borderId="15" xfId="4" applyFont="1" applyFill="1" applyBorder="1" applyAlignment="1">
      <alignment horizontal="center" vertical="center" wrapText="1"/>
    </xf>
    <xf numFmtId="0" fontId="16" fillId="6" borderId="6" xfId="4" applyFont="1" applyFill="1" applyBorder="1" applyAlignment="1">
      <alignment horizontal="center" vertical="center" wrapText="1"/>
    </xf>
    <xf numFmtId="0" fontId="16" fillId="4" borderId="2" xfId="4" applyFont="1" applyFill="1" applyBorder="1" applyAlignment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0" fontId="16" fillId="6" borderId="5" xfId="4" applyFont="1" applyFill="1" applyBorder="1" applyAlignment="1">
      <alignment horizontal="center" vertical="center"/>
    </xf>
    <xf numFmtId="0" fontId="16" fillId="6" borderId="15" xfId="4" applyFont="1" applyFill="1" applyBorder="1" applyAlignment="1">
      <alignment horizontal="center" vertical="center"/>
    </xf>
    <xf numFmtId="0" fontId="16" fillId="6" borderId="6" xfId="4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/>
    </xf>
    <xf numFmtId="3" fontId="16" fillId="4" borderId="2" xfId="4" applyNumberFormat="1" applyFont="1" applyFill="1" applyBorder="1" applyAlignment="1">
      <alignment horizontal="center" vertical="center"/>
    </xf>
    <xf numFmtId="3" fontId="16" fillId="4" borderId="4" xfId="4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2" fontId="74" fillId="6" borderId="1" xfId="0" applyNumberFormat="1" applyFont="1" applyFill="1" applyBorder="1" applyAlignment="1">
      <alignment horizontal="center" vertical="center"/>
    </xf>
    <xf numFmtId="0" fontId="19" fillId="52" borderId="10" xfId="0" applyFont="1" applyFill="1" applyBorder="1" applyAlignment="1">
      <alignment horizontal="left" vertical="center"/>
    </xf>
    <xf numFmtId="0" fontId="19" fillId="52" borderId="0" xfId="0" applyFont="1" applyFill="1" applyAlignment="1">
      <alignment horizontal="left" vertical="center"/>
    </xf>
    <xf numFmtId="0" fontId="19" fillId="52" borderId="11" xfId="0" applyFont="1" applyFill="1" applyBorder="1" applyAlignment="1">
      <alignment horizontal="left" vertical="center"/>
    </xf>
    <xf numFmtId="0" fontId="19" fillId="52" borderId="12" xfId="0" applyFont="1" applyFill="1" applyBorder="1" applyAlignment="1">
      <alignment horizontal="left" vertical="center"/>
    </xf>
    <xf numFmtId="0" fontId="19" fillId="52" borderId="13" xfId="0" applyFont="1" applyFill="1" applyBorder="1" applyAlignment="1">
      <alignment horizontal="left" vertical="center"/>
    </xf>
    <xf numFmtId="0" fontId="19" fillId="52" borderId="14" xfId="0" applyFont="1" applyFill="1" applyBorder="1" applyAlignment="1">
      <alignment horizontal="left" vertical="center"/>
    </xf>
    <xf numFmtId="0" fontId="66" fillId="52" borderId="7" xfId="0" applyFont="1" applyFill="1" applyBorder="1" applyAlignment="1">
      <alignment horizontal="left" vertical="center"/>
    </xf>
    <xf numFmtId="0" fontId="66" fillId="52" borderId="8" xfId="0" applyFont="1" applyFill="1" applyBorder="1" applyAlignment="1">
      <alignment horizontal="left" vertical="center"/>
    </xf>
    <xf numFmtId="0" fontId="66" fillId="52" borderId="9" xfId="0" applyFont="1" applyFill="1" applyBorder="1" applyAlignment="1">
      <alignment horizontal="left" vertical="center"/>
    </xf>
    <xf numFmtId="0" fontId="67" fillId="52" borderId="10" xfId="0" applyFont="1" applyFill="1" applyBorder="1" applyAlignment="1">
      <alignment horizontal="left" vertical="center"/>
    </xf>
    <xf numFmtId="0" fontId="67" fillId="52" borderId="0" xfId="0" applyFont="1" applyFill="1" applyAlignment="1">
      <alignment horizontal="left" vertical="center"/>
    </xf>
    <xf numFmtId="0" fontId="67" fillId="52" borderId="11" xfId="0" applyFont="1" applyFill="1" applyBorder="1" applyAlignment="1">
      <alignment horizontal="left" vertical="center"/>
    </xf>
    <xf numFmtId="0" fontId="67" fillId="52" borderId="12" xfId="0" applyFont="1" applyFill="1" applyBorder="1" applyAlignment="1">
      <alignment horizontal="left" vertical="center"/>
    </xf>
    <xf numFmtId="0" fontId="67" fillId="52" borderId="13" xfId="0" applyFont="1" applyFill="1" applyBorder="1" applyAlignment="1">
      <alignment horizontal="left" vertical="center"/>
    </xf>
    <xf numFmtId="0" fontId="67" fillId="52" borderId="14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center"/>
    </xf>
    <xf numFmtId="0" fontId="10" fillId="6" borderId="1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169" fontId="10" fillId="4" borderId="2" xfId="0" applyNumberFormat="1" applyFont="1" applyFill="1" applyBorder="1" applyAlignment="1">
      <alignment horizontal="center" vertical="center" wrapText="1"/>
    </xf>
    <xf numFmtId="169" fontId="10" fillId="4" borderId="4" xfId="0" applyNumberFormat="1" applyFont="1" applyFill="1" applyBorder="1" applyAlignment="1">
      <alignment horizontal="center" vertical="center" wrapText="1"/>
    </xf>
    <xf numFmtId="169" fontId="10" fillId="4" borderId="2" xfId="0" applyNumberFormat="1" applyFont="1" applyFill="1" applyBorder="1" applyAlignment="1">
      <alignment horizontal="center" vertical="center"/>
    </xf>
    <xf numFmtId="169" fontId="10" fillId="4" borderId="4" xfId="0" applyNumberFormat="1" applyFont="1" applyFill="1" applyBorder="1" applyAlignment="1">
      <alignment horizontal="center" vertical="center"/>
    </xf>
  </cellXfs>
  <cellStyles count="196">
    <cellStyle name="20% - Ênfase1" xfId="14" builtinId="30" customBuiltin="1"/>
    <cellStyle name="20% - Ênfase1 2" xfId="157" xr:uid="{F3B4A18A-422C-4B90-97EE-C3DD2ED05DDB}"/>
    <cellStyle name="20% - Ênfase2" xfId="17" builtinId="34" customBuiltin="1"/>
    <cellStyle name="20% - Ênfase2 2" xfId="161" xr:uid="{CE724C3D-8F85-4804-A3B3-FA17C146F7B7}"/>
    <cellStyle name="20% - Ênfase3" xfId="20" builtinId="38" customBuiltin="1"/>
    <cellStyle name="20% - Ênfase3 2" xfId="165" xr:uid="{B10E3DDB-073C-4D64-AE69-083C1DA413B5}"/>
    <cellStyle name="20% - Ênfase4" xfId="23" builtinId="42" customBuiltin="1"/>
    <cellStyle name="20% - Ênfase4 2" xfId="169" xr:uid="{859EE536-2324-4BB9-B204-F96907C28C80}"/>
    <cellStyle name="20% - Ênfase5" xfId="26" builtinId="46" customBuiltin="1"/>
    <cellStyle name="20% - Ênfase5 2" xfId="173" xr:uid="{D47AE1C0-07A7-4217-8FE3-FAE278A68878}"/>
    <cellStyle name="20% - Ênfase6" xfId="29" builtinId="50" customBuiltin="1"/>
    <cellStyle name="20% - Ênfase6 2" xfId="177" xr:uid="{94851FB8-81D0-44F2-A357-F289A89ADACC}"/>
    <cellStyle name="40% - Ênfase1" xfId="15" builtinId="31" customBuiltin="1"/>
    <cellStyle name="40% - Ênfase1 2" xfId="158" xr:uid="{D6BF577C-C266-472F-B373-11B5747800FC}"/>
    <cellStyle name="40% - Ênfase2" xfId="18" builtinId="35" customBuiltin="1"/>
    <cellStyle name="40% - Ênfase2 2" xfId="162" xr:uid="{FA97D11A-6C0C-4E65-8A3F-066FD60B47C4}"/>
    <cellStyle name="40% - Ênfase3" xfId="21" builtinId="39" customBuiltin="1"/>
    <cellStyle name="40% - Ênfase3 2" xfId="166" xr:uid="{826D0389-DC72-4D16-971D-D9394A0C3A2F}"/>
    <cellStyle name="40% - Ênfase4" xfId="24" builtinId="43" customBuiltin="1"/>
    <cellStyle name="40% - Ênfase4 2" xfId="170" xr:uid="{3DE2105B-A882-4B1A-A85B-C86A6DB4538A}"/>
    <cellStyle name="40% - Ênfase5" xfId="27" builtinId="47" customBuiltin="1"/>
    <cellStyle name="40% - Ênfase5 2" xfId="174" xr:uid="{1ABB82B2-6FB9-4EE6-AA46-9707889EC1A2}"/>
    <cellStyle name="40% - Ênfase6" xfId="30" builtinId="51" customBuiltin="1"/>
    <cellStyle name="40% - Ênfase6 2" xfId="178" xr:uid="{BCA65182-EB92-4EFB-81EF-766368ED3C4D}"/>
    <cellStyle name="60% - Ênfase1 2" xfId="159" xr:uid="{B8EF0FEF-338C-49EF-84E8-57534D035C3A}"/>
    <cellStyle name="60% - Ênfase1 3" xfId="99" xr:uid="{E808C452-558C-40D0-B4BE-585B77A581C2}"/>
    <cellStyle name="60% - Ênfase2 2" xfId="163" xr:uid="{0E996033-B393-43C9-B4BB-8910101D2A87}"/>
    <cellStyle name="60% - Ênfase2 3" xfId="100" xr:uid="{5B2E9569-0680-4AF8-A0E3-2DCE5C1A27F2}"/>
    <cellStyle name="60% - Ênfase3 2" xfId="167" xr:uid="{C94A50A7-10FE-43D9-8760-E0A7E7BC4DA3}"/>
    <cellStyle name="60% - Ênfase3 3" xfId="101" xr:uid="{210AE4F9-2CA0-44C2-8D94-9D90EA83AD0C}"/>
    <cellStyle name="60% - Ênfase4 2" xfId="171" xr:uid="{1DB86787-8850-4334-AF1E-824CA96AC543}"/>
    <cellStyle name="60% - Ênfase4 3" xfId="102" xr:uid="{C9E3916A-4C77-42C1-BB22-C54EC2F13E91}"/>
    <cellStyle name="60% - Ênfase5 2" xfId="175" xr:uid="{EC1C4166-6D02-4594-A6AF-A83688B62C9C}"/>
    <cellStyle name="60% - Ênfase5 3" xfId="103" xr:uid="{95A83D31-5F84-4CA8-B1D7-E97C2C846DA2}"/>
    <cellStyle name="60% - Ênfase6 2" xfId="179" xr:uid="{AFBC6A04-8368-4F8B-958F-56DB19BB5C8D}"/>
    <cellStyle name="60% - Ênfase6 3" xfId="104" xr:uid="{7C9EE70F-D8F1-4BDF-B24A-2D3A8F260909}"/>
    <cellStyle name="A1.Title1" xfId="42" xr:uid="{BCC35572-9878-46EE-AE67-B93DE48DD48D}"/>
    <cellStyle name="A1.Title2" xfId="43" xr:uid="{85E9D4AD-3C36-499A-B2FF-64CA4AE9E4BC}"/>
    <cellStyle name="A2.Heading1" xfId="44" xr:uid="{8D5DA361-2B42-48B7-AA38-8966A3D3CC84}"/>
    <cellStyle name="A2.Heading2" xfId="45" xr:uid="{76C4FD6F-5A52-46FC-837D-55BE1B8D0046}"/>
    <cellStyle name="A2.Heading3" xfId="46" xr:uid="{24D2E325-0559-41DD-BFF8-5B47F6434A05}"/>
    <cellStyle name="A2.Heading4" xfId="47" xr:uid="{DAF6AA16-60DE-4EF0-8F51-B507F9136092}"/>
    <cellStyle name="B1.dateDD-MMM-YY" xfId="48" xr:uid="{F8287B86-71BB-4842-B6F4-D0E0709F5E1C}"/>
    <cellStyle name="B1.dateMMM-YY" xfId="49" xr:uid="{F66F5D6C-CF19-4463-93FB-D8C5F79163A6}"/>
    <cellStyle name="B1.general" xfId="50" xr:uid="{F41007CF-6D7B-4DC3-A877-EB8D0F457744}"/>
    <cellStyle name="B1.percentage" xfId="51" xr:uid="{9FF24963-FAAE-46E1-932F-89E74DAEB8EB}"/>
    <cellStyle name="B1.text" xfId="52" xr:uid="{3B344D58-C68C-4CD4-97E1-40A9BC5959AC}"/>
    <cellStyle name="B1.textgrid" xfId="53" xr:uid="{E6422726-8CFA-4124-8002-EAD23EAAB887}"/>
    <cellStyle name="B2.dateDD-MMM-YY" xfId="54" xr:uid="{F39C62FD-0CC1-4109-A249-035CD44DCCEF}"/>
    <cellStyle name="B2.dateMMM-YY" xfId="55" xr:uid="{A70028EB-1B8A-4AE9-80FD-FD777EE92384}"/>
    <cellStyle name="B2.general" xfId="56" xr:uid="{53171644-A3A8-406C-A49C-3A0D304CDD8B}"/>
    <cellStyle name="B2.percentage" xfId="57" xr:uid="{79C51764-C86C-4AD7-8B1C-E22F30FDAAA8}"/>
    <cellStyle name="B2.text" xfId="58" xr:uid="{0BC9E31F-AABF-4C45-B249-BAEA7659EFFC}"/>
    <cellStyle name="B2.textgrid" xfId="59" xr:uid="{0AD1EE5B-F9B3-4E9B-A667-AC03E52C0C6F}"/>
    <cellStyle name="B4.dateDD-MMM-YY" xfId="60" xr:uid="{8817B535-0B79-4C36-9008-688353328BFC}"/>
    <cellStyle name="B4.dateMMM-YY" xfId="61" xr:uid="{EA48EF1F-1D11-47D0-BCA5-9EBFA0CA20FE}"/>
    <cellStyle name="B4.general" xfId="62" xr:uid="{436A18AE-EC81-44A5-8B83-4DB4894B7802}"/>
    <cellStyle name="B4.percentage" xfId="63" xr:uid="{BCF804E3-EA83-4408-AA57-9A745C3385AB}"/>
    <cellStyle name="B4.text" xfId="64" xr:uid="{8EC2894D-0C42-4C39-A691-AEEBEE7A38AE}"/>
    <cellStyle name="B4.textgrid" xfId="65" xr:uid="{3DD16D3F-44F3-44B0-BCA6-03C8907F8F92}"/>
    <cellStyle name="Bom" xfId="9" builtinId="26" customBuiltin="1"/>
    <cellStyle name="Bom 2" xfId="66" xr:uid="{0F7B0730-6FC4-4D07-8372-81BA8084C347}"/>
    <cellStyle name="Bom 3" xfId="153" xr:uid="{7219DCFE-A447-4820-BC7A-995EB3A8153B}"/>
    <cellStyle name="C1.dateDD-MMM-YY" xfId="67" xr:uid="{FE663EF5-7B4B-4F94-B93E-5FEC0CABCD1A}"/>
    <cellStyle name="C1.dateMMM-YY" xfId="68" xr:uid="{A863800A-4EEB-4F46-9617-1FB9F0FDCA69}"/>
    <cellStyle name="C1.general" xfId="69" xr:uid="{49E28203-4048-467A-A9A1-D82CB313B1B5}"/>
    <cellStyle name="C1.percentage" xfId="70" xr:uid="{2FEC33B6-2D80-486D-BCE9-45693C6319C0}"/>
    <cellStyle name="C2.total" xfId="71" xr:uid="{5FE1F29E-B10C-4680-8D65-190F9B15A680}"/>
    <cellStyle name="C2.totalpercentage" xfId="72" xr:uid="{96108F73-437A-41E9-99E8-90371FE0FAF3}"/>
    <cellStyle name="Cálculo" xfId="12" builtinId="22" customBuiltin="1"/>
    <cellStyle name="Cálculo 2" xfId="146" hidden="1" xr:uid="{09C6EAA9-3E02-415B-91DB-27FA6A505D66}"/>
    <cellStyle name="Cálculo 2" xfId="186" hidden="1" xr:uid="{BF87A353-BC18-4174-BCBF-FFCC8AE61AD8}"/>
    <cellStyle name="Cálculo 2" xfId="189" hidden="1" xr:uid="{F3CF018B-1114-48AB-BE40-CBD4A4BCFC7D}"/>
    <cellStyle name="Cálculo 3" xfId="146" xr:uid="{A1B25702-FAAB-42DD-B819-6A5B222E0FC6}"/>
    <cellStyle name="Comma 2" xfId="73" xr:uid="{B98CD7FC-5D57-4667-960D-013D0EEE6A59}"/>
    <cellStyle name="Comma 2 2" xfId="185" xr:uid="{2883A01A-9731-4957-A6F9-1ABA4058DFAB}"/>
    <cellStyle name="Ênfase1" xfId="13" builtinId="29" customBuiltin="1"/>
    <cellStyle name="Ênfase1 2" xfId="156" xr:uid="{9C3AE816-D4E2-4ABF-B479-3627C0437041}"/>
    <cellStyle name="Ênfase2" xfId="16" builtinId="33" customBuiltin="1"/>
    <cellStyle name="Ênfase2 2" xfId="160" xr:uid="{5EB912D9-F72C-44F0-874A-A51399D867F2}"/>
    <cellStyle name="Ênfase3" xfId="19" builtinId="37" customBuiltin="1"/>
    <cellStyle name="Ênfase3 2" xfId="164" xr:uid="{3A13EE17-3B54-43EA-95B9-2EE75D0876B1}"/>
    <cellStyle name="Ênfase4" xfId="22" builtinId="41" customBuiltin="1"/>
    <cellStyle name="Ênfase4 2" xfId="168" xr:uid="{FB587888-5954-4AA4-90CF-E8155AF71074}"/>
    <cellStyle name="Ênfase5" xfId="25" builtinId="45" customBuiltin="1"/>
    <cellStyle name="Ênfase5 2" xfId="172" xr:uid="{0149993A-D09D-4FFA-A0EB-3B09CAA4B4FC}"/>
    <cellStyle name="Ênfase6" xfId="28" builtinId="49" customBuiltin="1"/>
    <cellStyle name="Ênfase6 2" xfId="176" xr:uid="{CF01FC86-DF19-435F-8FA9-5EFFF2EBD467}"/>
    <cellStyle name="Incorreto 2" xfId="154" xr:uid="{CF31B6C4-3484-4917-90FF-C571E9ABBF95}"/>
    <cellStyle name="Moeda [0] 2" xfId="151" xr:uid="{BAAA7F5E-3FE1-4442-B68B-EA2D26C7932F}"/>
    <cellStyle name="Moeda 2" xfId="150" xr:uid="{67747475-653D-4B37-9695-B32AB81923D5}"/>
    <cellStyle name="Neutra 2" xfId="74" xr:uid="{A84E2FF6-AC62-4557-873F-4CE1FFFB8CEF}"/>
    <cellStyle name="Neutra 2 2" xfId="155" xr:uid="{A0E012F4-ECFF-4126-BA59-440DA9AD483B}"/>
    <cellStyle name="Neutro 2" xfId="98" xr:uid="{36B1C546-6B7C-4466-84B4-FE81BE83B4C0}"/>
    <cellStyle name="Normal" xfId="0" builtinId="0"/>
    <cellStyle name="Normal 10" xfId="38" xr:uid="{469359A8-1200-4DD2-8EDA-5250D16517CC}"/>
    <cellStyle name="Normal 11" xfId="40" xr:uid="{514C35F5-232A-43B5-AE63-F145C833EC27}"/>
    <cellStyle name="Normal 12" xfId="31" xr:uid="{2854F76C-86F1-4044-B9CE-F13FF7E1FE65}"/>
    <cellStyle name="Normal 16 2" xfId="4" xr:uid="{31CF8629-F909-4F38-8AAF-FFFAB2BA9A7A}"/>
    <cellStyle name="Normal 2" xfId="75" xr:uid="{AB699BB9-91E1-43D8-95DC-9F9CAC1A54D7}"/>
    <cellStyle name="Normal 2 10" xfId="193" xr:uid="{5DB0C81C-EF44-4422-BDF5-FF5782597507}"/>
    <cellStyle name="Normal 2 2" xfId="76" xr:uid="{674D39ED-A2BF-4AF1-BCE3-11F2C5657D6D}"/>
    <cellStyle name="Normal 2 2 2" xfId="120" xr:uid="{3A81AE6C-4ABF-4010-8647-6A66E598006F}"/>
    <cellStyle name="Normal 2 2 2 2" xfId="128" xr:uid="{8719D963-2025-4E98-AF11-69F4B726F7DD}"/>
    <cellStyle name="Normal 2 2 3" xfId="115" xr:uid="{2FA49A75-D257-42AD-88E9-7B55E2A03BEE}"/>
    <cellStyle name="Normal 2 2 4" xfId="139" xr:uid="{3F986A70-B19C-4F2C-89CA-45AB7F954E74}"/>
    <cellStyle name="Normal 2 2 5" xfId="180" xr:uid="{D558DF49-95B4-4E8E-B82D-01B698093FED}"/>
    <cellStyle name="Normal 2 2 6" xfId="110" xr:uid="{CB95A572-7013-4B50-AC74-3AA27D49799A}"/>
    <cellStyle name="Normal 2 3" xfId="77" xr:uid="{BACF8605-585E-4026-A08C-9A83CA818EC2}"/>
    <cellStyle name="Normal 2 3 2" xfId="121" xr:uid="{9C6BC0BA-607A-401C-8CBC-262D77282C47}"/>
    <cellStyle name="Normal 2 3 3" xfId="113" xr:uid="{CA0B0060-2FC5-4211-A972-457397E4B1CE}"/>
    <cellStyle name="Normal 2 4" xfId="78" xr:uid="{65DCAFB2-B641-4DEB-932B-3C745B30379D}"/>
    <cellStyle name="Normal 2 4 2" xfId="114" xr:uid="{ECB2B9F6-7060-4292-9AE2-D0836F2D9218}"/>
    <cellStyle name="Normal 2 4 3" xfId="138" xr:uid="{829D17CC-4376-4289-BA43-3692DBC0952E}"/>
    <cellStyle name="Normal 2 4 4" xfId="109" xr:uid="{440404B1-58D1-4008-8DB4-8FC5BA13D85B}"/>
    <cellStyle name="Normal 22" xfId="79" xr:uid="{DAAD5F3B-E597-414A-8406-7F5C189B4AA5}"/>
    <cellStyle name="Normal 3" xfId="3" xr:uid="{FFB49EF5-81CC-4322-A5C1-602FFCC6BAED}"/>
    <cellStyle name="Normal 3 2" xfId="119" xr:uid="{92420EE4-E38D-4436-8135-6944A41202C0}"/>
    <cellStyle name="Normal 3 3" xfId="116" xr:uid="{D1544D0E-4093-4C79-A560-E0BB69F55EE5}"/>
    <cellStyle name="Normal 3 3 2" xfId="123" xr:uid="{10D9E691-27CA-49EC-B4FE-6A00976B8F91}"/>
    <cellStyle name="Normal 3 3 3" xfId="125" xr:uid="{5AA7F30C-A495-47F6-954A-DDF7468ECDBC}"/>
    <cellStyle name="Normal 3 4" xfId="111" xr:uid="{85D6EBE9-1BED-4392-BD2A-A534BBB24560}"/>
    <cellStyle name="Normal 3 5" xfId="80" xr:uid="{3FA48F05-E306-4B3B-BEC1-E811DF384863}"/>
    <cellStyle name="Normal 4" xfId="81" xr:uid="{8C795A54-DB21-4336-AB88-CA4B101892A6}"/>
    <cellStyle name="Normal 4 2" xfId="117" xr:uid="{776E4D56-A874-4C48-8CDB-80A8C88C492F}"/>
    <cellStyle name="Normal 4 2 2" xfId="126" xr:uid="{FDA0BCDD-E581-43A5-973A-67FF92E42EC6}"/>
    <cellStyle name="Normal 4 3" xfId="183" xr:uid="{2A482EDA-BCA4-4F77-B5BB-C879885852D0}"/>
    <cellStyle name="Normal 4 4" xfId="112" xr:uid="{476FFF6A-465B-4F12-A048-8FF5A7FC07B3}"/>
    <cellStyle name="Normal 5" xfId="82" xr:uid="{95AB0A30-0052-46FA-AFBC-A9E9889FA7CC}"/>
    <cellStyle name="Normal 5 2" xfId="83" xr:uid="{1CDEC807-88F1-40C5-B7FD-AC1CAE095BC8}"/>
    <cellStyle name="Normal 5 2 2" xfId="122" xr:uid="{DE612295-D816-4067-808E-D83B1BD9CA0A}"/>
    <cellStyle name="Normal 5 3" xfId="184" xr:uid="{AB2E1206-1742-4ED1-B563-5D1CD44774FC}"/>
    <cellStyle name="Normal 5 4" xfId="108" xr:uid="{34A9E24D-4106-4ABD-BA3E-AF6F0ABFA8B1}"/>
    <cellStyle name="Normal 6" xfId="84" xr:uid="{367C808F-4508-4BDE-A6C2-CF78681254BB}"/>
    <cellStyle name="Normal 7" xfId="129" xr:uid="{654FE7A1-DAE1-4165-AD3F-3BF716249588}"/>
    <cellStyle name="Normal 7 2" xfId="137" xr:uid="{079101CE-F942-4626-9915-4CF0F2E398A2}"/>
    <cellStyle name="Normal 7 3" xfId="140" xr:uid="{57B0C37A-2154-4C32-87B2-F85138F512ED}"/>
    <cellStyle name="Normal 8" xfId="39" xr:uid="{ABC99F7E-DE55-404A-BEB2-092AD7AF3EF3}"/>
    <cellStyle name="Normal 8 2" xfId="124" xr:uid="{0BA80658-4D5B-4353-8A1D-4B6D3A290270}"/>
    <cellStyle name="Normal 8 3" xfId="130" xr:uid="{573C2238-FCE5-418F-9C99-FF87C3DB620D}"/>
    <cellStyle name="Normal 9" xfId="34" xr:uid="{811CF875-DAA0-44B4-BCEB-7CEB93152EF1}"/>
    <cellStyle name="Normal 9 4" xfId="37" xr:uid="{83654C41-06E3-412D-A23D-A61879E89134}"/>
    <cellStyle name="Nota 2" xfId="136" xr:uid="{B394C64D-42F2-4DB2-A527-5EBBDA646E32}"/>
    <cellStyle name="Nota 2 2" xfId="147" xr:uid="{62EE9E99-AA55-4936-BA77-5FCE6BA94C08}"/>
    <cellStyle name="Nota 3" xfId="131" xr:uid="{0E586A67-9A73-4C9E-8B7F-E9F5A0EF8A98}"/>
    <cellStyle name="Nota 4" xfId="133" xr:uid="{388C558A-7756-4459-B174-35F7CD70B8F1}"/>
    <cellStyle name="Nota 5" xfId="41" xr:uid="{EB93D166-E446-4AA5-BF67-6A287272DE67}"/>
    <cellStyle name="Percent 27" xfId="85" xr:uid="{90D64CE9-BBCF-4FEC-91CD-B80E20E12CBA}"/>
    <cellStyle name="Porcentagem" xfId="2" builtinId="5"/>
    <cellStyle name="Porcentagem 2" xfId="86" xr:uid="{42503280-11CC-4859-83C1-B180D45D3656}"/>
    <cellStyle name="Porcentagem 2 2" xfId="182" xr:uid="{21CDD645-BDBE-402E-BFC6-602752EC2898}"/>
    <cellStyle name="Porcentagem 2 3" xfId="105" xr:uid="{68EDF3A4-BDC1-4949-BB69-CB84BB660027}"/>
    <cellStyle name="Porcentagem 3" xfId="118" xr:uid="{99F2A9E1-635D-42A1-9D99-E57E284A3C22}"/>
    <cellStyle name="Porcentagem 3 2" xfId="127" xr:uid="{F60F5C80-68E0-4B77-A144-FD1AF1F57801}"/>
    <cellStyle name="Porcentagem 3 3" xfId="152" xr:uid="{7572BF5D-6CAE-4884-9EF3-1AA47FC68EAD}"/>
    <cellStyle name="Porcentagem 4" xfId="135" xr:uid="{1D71CB33-1725-4E61-ACA0-5C3CDED16FE4}"/>
    <cellStyle name="Porcentagem 5" xfId="134" xr:uid="{B9A23563-DB78-4052-BA4F-3AAA9806FC03}"/>
    <cellStyle name="Porcentagem 6" xfId="132" xr:uid="{0AE6D473-EDEA-4C54-A6C9-BA8CC7673A79}"/>
    <cellStyle name="Porcentagem 7" xfId="33" xr:uid="{60B2AC7D-0CE5-4D59-B339-106D95AD93C9}"/>
    <cellStyle name="Ruim" xfId="10" builtinId="27" customBuiltin="1"/>
    <cellStyle name="Saída" xfId="11" builtinId="21" customBuiltin="1"/>
    <cellStyle name="Saída 2" xfId="145" xr:uid="{256F18D0-7814-4313-A8C9-5D02F2AB812B}"/>
    <cellStyle name="Saída 3" xfId="145" xr:uid="{1560D0C3-06B9-48E6-B3C7-7C2AC5E29DAA}"/>
    <cellStyle name="Separador de milhares [0] 2" xfId="149" xr:uid="{AB1AEBB9-2900-45B1-B3B5-345A2C382CCC}"/>
    <cellStyle name="Separador de milhares 3" xfId="87" xr:uid="{12514765-0EF3-4F86-AB92-7369E5535CCE}"/>
    <cellStyle name="Título 1" xfId="5" builtinId="16" customBuiltin="1"/>
    <cellStyle name="Título 1 2" xfId="141" xr:uid="{E5E392CB-9B6E-464D-AD1F-1D748F171AD5}"/>
    <cellStyle name="Título 2" xfId="6" builtinId="17" customBuiltin="1"/>
    <cellStyle name="Título 2 2" xfId="142" xr:uid="{1ED339DC-C6B6-4342-B4EB-421C06575A50}"/>
    <cellStyle name="Título 3" xfId="7" builtinId="18" customBuiltin="1"/>
    <cellStyle name="Título 3 2" xfId="143" xr:uid="{A675E58F-69BB-48B4-8B7F-89E0B97C52E5}"/>
    <cellStyle name="Título 4" xfId="8" builtinId="19" customBuiltin="1"/>
    <cellStyle name="Título 4 2" xfId="144" xr:uid="{CEB4C970-6C66-4515-800E-466E0F9BF52A}"/>
    <cellStyle name="Vírgula" xfId="1" builtinId="3"/>
    <cellStyle name="Vírgula 2" xfId="88" xr:uid="{0675722E-0AE0-4D55-9FC0-1CC353ED8165}"/>
    <cellStyle name="Vírgula 2 2" xfId="181" xr:uid="{5D305C77-BED9-4979-A75B-7ADECDF1D05F}"/>
    <cellStyle name="Vírgula 2 3" xfId="107" xr:uid="{7ECA4312-7852-4955-88D5-702AC2A0B6BE}"/>
    <cellStyle name="Vírgula 3" xfId="106" xr:uid="{69C1DBA0-FC74-4503-9594-8D957EB30CE5}"/>
    <cellStyle name="Vírgula 3 2" xfId="148" xr:uid="{39E324F5-B691-4FBF-A6CA-B1070E30BDE6}"/>
    <cellStyle name="Vírgula 3 2 2" xfId="35" xr:uid="{6D3C0FF9-001C-4AF9-8507-F9D140D80DE1}"/>
    <cellStyle name="Vírgula 3 2 2 2" xfId="191" xr:uid="{9B5270F8-14EB-4F4E-B2AA-95DB83270DAD}"/>
    <cellStyle name="Vírgula 3 3" xfId="188" xr:uid="{7FC8B1E2-9596-4F68-96F8-471A351E6DAB}"/>
    <cellStyle name="Vírgula 4" xfId="187" xr:uid="{9FB820A8-BC8A-4032-8168-0189C5785ABC}"/>
    <cellStyle name="Vírgula 4 2" xfId="36" xr:uid="{5659F8FB-4D5E-48F4-A032-1CAA46B0248A}"/>
    <cellStyle name="Vírgula 4 2 2" xfId="192" xr:uid="{A13F4912-510F-45F3-ABAD-727C2E361BD4}"/>
    <cellStyle name="Vírgula 5" xfId="97" xr:uid="{DEB404EA-F50F-47E3-AE40-15E4530B3E80}"/>
    <cellStyle name="Vírgula 6" xfId="190" xr:uid="{A70A660F-42EC-4824-8663-B544B7F40846}"/>
    <cellStyle name="Vírgula 7" xfId="89" xr:uid="{F8AF099C-B19C-4801-9377-6031A14E44BB}"/>
    <cellStyle name="Vírgula 8" xfId="32" xr:uid="{20AA7D5B-9BB3-4891-80F9-7E6EB30E57EF}"/>
    <cellStyle name="X.lookup/units" xfId="90" xr:uid="{BA5D2B62-9C3C-48F5-B383-1E445DFA8F25}"/>
    <cellStyle name="X.rangename" xfId="91" xr:uid="{16FF4FBD-2C25-4800-A876-77BCC093CB62}"/>
    <cellStyle name="X.usernotes" xfId="92" xr:uid="{50F3A842-BA72-4B60-BCC3-BBA3EB9FAEAA}"/>
    <cellStyle name="X.usernotes 2" xfId="93" xr:uid="{E7CD0307-4BE4-48D1-9C2B-AE1116A91963}"/>
    <cellStyle name="Y.check" xfId="94" xr:uid="{640D247A-A4A8-4B5B-8557-F77539B98701}"/>
    <cellStyle name="Y.inactive" xfId="95" xr:uid="{EFC243E5-536D-4167-9557-1969E85BB682}"/>
    <cellStyle name="Z.devhighlight" xfId="96" xr:uid="{86F26764-4938-4D71-9AFD-CA05385B2A74}"/>
  </cellStyles>
  <dxfs count="4">
    <dxf>
      <fill>
        <patternFill>
          <bgColor rgb="FFEFF6FA"/>
        </patternFill>
      </fill>
    </dxf>
    <dxf>
      <font>
        <b/>
        <i val="0"/>
      </font>
      <border>
        <top style="thin">
          <color rgb="FF57626E"/>
        </top>
        <horizontal/>
      </border>
    </dxf>
    <dxf>
      <font>
        <b/>
        <i val="0"/>
        <color rgb="FFFFFFFF"/>
      </font>
      <fill>
        <patternFill>
          <bgColor rgb="FF57626E"/>
        </patternFill>
      </fill>
    </dxf>
    <dxf>
      <border>
        <bottom style="medium">
          <color rgb="FF57626E"/>
        </bottom>
      </border>
    </dxf>
  </dxfs>
  <tableStyles count="1" defaultTableStyle="TableStyleMedium2" defaultPivotStyle="PivotStyleLight16">
    <tableStyle name="SDG Table 1" pivot="0" count="4" xr9:uid="{8C561025-75F4-46A6-94D7-6300E312A435}">
      <tableStyleElement type="wholeTable" dxfId="3"/>
      <tableStyleElement type="headerRow" dxfId="2"/>
      <tableStyleElement type="totalRow" dxfId="1"/>
      <tableStyleElement type="firstRowStripe" dxfId="0"/>
    </tableStyle>
  </tableStyles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5120642</xdr:colOff>
      <xdr:row>3</xdr:row>
      <xdr:rowOff>149272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7FDEC6D-947A-4959-A824-6EC2E4B13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0"/>
          <a:ext cx="6743702" cy="728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5</xdr:col>
      <xdr:colOff>1</xdr:colOff>
      <xdr:row>3</xdr:row>
      <xdr:rowOff>141457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21B97A2-4B89-4A8B-BE5F-1C3AA7321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0"/>
          <a:ext cx="6134100" cy="7129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38101</xdr:rowOff>
    </xdr:from>
    <xdr:to>
      <xdr:col>1</xdr:col>
      <xdr:colOff>6195060</xdr:colOff>
      <xdr:row>3</xdr:row>
      <xdr:rowOff>121921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2DE56E6-FD50-479E-9D51-90EA7C3B9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4" y="38101"/>
          <a:ext cx="6172201" cy="678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9526</xdr:colOff>
      <xdr:row>3</xdr:row>
      <xdr:rowOff>159525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B77F4AD-FB41-4C30-9B7B-96B09DEB39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6391276" cy="73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190499</xdr:colOff>
      <xdr:row>3</xdr:row>
      <xdr:rowOff>157081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E02F7D8-9C1A-4125-BD34-E72FA60FE7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6000749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5181598</xdr:colOff>
      <xdr:row>3</xdr:row>
      <xdr:rowOff>152399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A1A8021-F129-41ED-9CF4-11225E585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076948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723897</xdr:colOff>
      <xdr:row>3</xdr:row>
      <xdr:rowOff>156409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93821C6-C4E9-419C-9C15-758648E628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38101</xdr:rowOff>
    </xdr:from>
    <xdr:to>
      <xdr:col>2</xdr:col>
      <xdr:colOff>5356861</xdr:colOff>
      <xdr:row>3</xdr:row>
      <xdr:rowOff>152401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CFFB455C-BDCD-448B-8EC1-6450073CF4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" y="38101"/>
          <a:ext cx="5895976" cy="693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800097</xdr:colOff>
      <xdr:row>3</xdr:row>
      <xdr:rowOff>137359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34F14ED-5CC9-44B0-9AF2-CFE811D21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1552572</xdr:colOff>
      <xdr:row>3</xdr:row>
      <xdr:rowOff>154663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61C8635-8E0B-4F08-9C20-AFAE15497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5791197" cy="72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ESENV\PMI%20MS-040\Textos%20&amp;%20Planilhas\Capex\Comp%20BDI\Tabela%20MS040%20-%20Al&#237;quota%20Municipal%20ISSQN.xlsx" TargetMode="External"/><Relationship Id="rId1" Type="http://schemas.openxmlformats.org/officeDocument/2006/relationships/externalLinkPath" Target="/DESENV/PMI%20MS-040/Textos%20&amp;%20Planilhas/Capex/Comp%20BDI/Tabela%20MS040%20-%20Al&#237;quota%20Municipal%20ISSQ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ESENV\PMI%20MS-040\Textos%20&amp;%20Planilhas\Capex\000%20Capex%20-%20Ciclo%201%20-%20Duplica&#231;&#227;o%20-%20REV%2001%20-%20Insumos%20P&#233;treos\003%20MS-395\SIPOM\MS-395\Pl%20Cons%20Rotin%20395.xls" TargetMode="External"/><Relationship Id="rId1" Type="http://schemas.openxmlformats.org/officeDocument/2006/relationships/externalLinkPath" Target="/DESENV/PMI%20MS-040/Textos%20&amp;%20Planilhas/Capex/000%20Capex%20-%20Ciclo%201%20-%20Duplica&#231;&#227;o%20-%20REV%2001%20-%20Insumos%20P&#233;treos/003%20MS-395/SIPOM/MS-395/Pl%20Cons%20Rotin%2039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Alíquota Municipal"/>
      <sheetName val="BDI"/>
    </sheetNames>
    <sheetDataSet>
      <sheetData sheetId="0">
        <row r="13">
          <cell r="O13">
            <v>5.1610070203705838E-2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1"/>
    </sheetNames>
    <sheetDataSet>
      <sheetData sheetId="0">
        <row r="1">
          <cell r="A1" t="str">
            <v>Item Compos.</v>
          </cell>
          <cell r="B1" t="str">
            <v>Descrição</v>
          </cell>
          <cell r="C1" t="str">
            <v>Unid</v>
          </cell>
          <cell r="D1" t="str">
            <v>Quantidade</v>
          </cell>
          <cell r="E1" t="str">
            <v>Preço Unitário</v>
          </cell>
          <cell r="F1" t="str">
            <v>Preço do Item</v>
          </cell>
        </row>
        <row r="2">
          <cell r="A2" t="str">
            <v xml:space="preserve">              </v>
          </cell>
          <cell r="B2" t="str">
            <v xml:space="preserve">PAVIMENTO                                                                                                                                                                                               </v>
          </cell>
          <cell r="C2" t="str">
            <v xml:space="preserve">      </v>
          </cell>
          <cell r="D2" t="str">
            <v xml:space="preserve"> </v>
          </cell>
          <cell r="E2" t="str">
            <v xml:space="preserve"> </v>
          </cell>
          <cell r="F2" t="str">
            <v xml:space="preserve"> </v>
          </cell>
        </row>
        <row r="3">
          <cell r="A3" t="str">
            <v xml:space="preserve">              </v>
          </cell>
          <cell r="B3" t="str">
            <v xml:space="preserve">Reparos no Pavimento                                                                                                                                                                                    </v>
          </cell>
          <cell r="C3" t="str">
            <v xml:space="preserve">      </v>
          </cell>
          <cell r="D3" t="str">
            <v xml:space="preserve"> </v>
          </cell>
          <cell r="E3" t="str">
            <v xml:space="preserve"> </v>
          </cell>
          <cell r="F3" t="str">
            <v xml:space="preserve"> </v>
          </cell>
        </row>
        <row r="4">
          <cell r="A4" t="str">
            <v>4915757-395</v>
          </cell>
          <cell r="B4" t="str">
            <v xml:space="preserve">Tapa buraco com pintura de ligação - demolição com serra corta piso                                                                                                                                     </v>
          </cell>
          <cell r="C4" t="str">
            <v xml:space="preserve">m³    </v>
          </cell>
          <cell r="D4">
            <v>1</v>
          </cell>
          <cell r="E4">
            <v>582.39</v>
          </cell>
          <cell r="F4">
            <v>582.39</v>
          </cell>
        </row>
        <row r="5">
          <cell r="A5" t="str">
            <v>4915661-395</v>
          </cell>
          <cell r="B5" t="str">
            <v xml:space="preserve">Fresagem descontínua de revestimento asfáltico - espessura de 3 cm                                                                                                                                      </v>
          </cell>
          <cell r="C5" t="str">
            <v xml:space="preserve">m³    </v>
          </cell>
          <cell r="D5">
            <v>1</v>
          </cell>
          <cell r="E5">
            <v>164.9</v>
          </cell>
          <cell r="F5">
            <v>164.9</v>
          </cell>
        </row>
        <row r="6">
          <cell r="A6">
            <v>4011353</v>
          </cell>
          <cell r="B6" t="str">
            <v xml:space="preserve">Pintura de ligação                                                                                                                                                                                      </v>
          </cell>
          <cell r="C6" t="str">
            <v xml:space="preserve">m²    </v>
          </cell>
          <cell r="D6">
            <v>1</v>
          </cell>
          <cell r="E6">
            <v>0.28000000000000003</v>
          </cell>
          <cell r="F6">
            <v>0.28000000000000003</v>
          </cell>
        </row>
        <row r="7">
          <cell r="A7" t="str">
            <v>4011466-395</v>
          </cell>
          <cell r="B7" t="str">
            <v xml:space="preserve">Concreto asfáltico com asfalto polímero - faixa C - areia e brita comerciais (Capa de Rolamento)                                                                                                        </v>
          </cell>
          <cell r="C7" t="str">
            <v xml:space="preserve">t     </v>
          </cell>
          <cell r="D7">
            <v>1</v>
          </cell>
          <cell r="E7">
            <v>272.58</v>
          </cell>
          <cell r="F7">
            <v>272.58</v>
          </cell>
        </row>
        <row r="8">
          <cell r="A8" t="str">
            <v>4915694-395</v>
          </cell>
          <cell r="B8" t="str">
            <v xml:space="preserve">Limpeza, serragem e enchimento de fissuras niveladas com abertura entre 0,4 mm e 1,0 mm e profundidade de 25 mm em pavimento de concreto com selante elástico a frio                                    </v>
          </cell>
          <cell r="C8" t="str">
            <v xml:space="preserve">m     </v>
          </cell>
          <cell r="D8">
            <v>1</v>
          </cell>
          <cell r="E8">
            <v>29.68</v>
          </cell>
          <cell r="F8">
            <v>29.68</v>
          </cell>
        </row>
        <row r="9">
          <cell r="A9">
            <v>3806402</v>
          </cell>
          <cell r="B9" t="str">
            <v xml:space="preserve">Limpeza em superfície de concreto com jateamento d'água sob pressão                                                                                                                                     </v>
          </cell>
          <cell r="C9" t="str">
            <v xml:space="preserve">m²    </v>
          </cell>
          <cell r="D9">
            <v>1</v>
          </cell>
          <cell r="E9">
            <v>2.37</v>
          </cell>
          <cell r="F9">
            <v>2.37</v>
          </cell>
        </row>
        <row r="10">
          <cell r="A10" t="str">
            <v/>
          </cell>
          <cell r="B10" t="str">
            <v xml:space="preserve">Produtos derivados de petróleo                                                                                                                                                                          </v>
          </cell>
          <cell r="C10" t="str">
            <v xml:space="preserve">      </v>
          </cell>
          <cell r="D10" t="str">
            <v xml:space="preserve"> </v>
          </cell>
          <cell r="E10" t="str">
            <v xml:space="preserve"> </v>
          </cell>
          <cell r="F10" t="str">
            <v xml:space="preserve"> </v>
          </cell>
        </row>
        <row r="11">
          <cell r="A11" t="str">
            <v>M1946</v>
          </cell>
          <cell r="B11" t="str">
            <v xml:space="preserve">Emulsão Asfáltica RR-1C                                                                                                                                                                                 </v>
          </cell>
          <cell r="C11" t="str">
            <v xml:space="preserve">t     </v>
          </cell>
          <cell r="D11">
            <v>1</v>
          </cell>
          <cell r="E11" t="str">
            <v xml:space="preserve"> </v>
          </cell>
          <cell r="F11" t="str">
            <v xml:space="preserve"> </v>
          </cell>
        </row>
        <row r="12">
          <cell r="A12" t="str">
            <v>M1943</v>
          </cell>
          <cell r="B12" t="str">
            <v xml:space="preserve">Cimento Asfáltico CAP-50/70 - Tapa Buraco                                                                                                                                                               </v>
          </cell>
          <cell r="C12" t="str">
            <v xml:space="preserve">t     </v>
          </cell>
          <cell r="D12">
            <v>1</v>
          </cell>
          <cell r="E12" t="str">
            <v xml:space="preserve"> </v>
          </cell>
          <cell r="F12" t="str">
            <v xml:space="preserve"> </v>
          </cell>
        </row>
        <row r="13">
          <cell r="A13" t="str">
            <v>M1943</v>
          </cell>
          <cell r="B13" t="str">
            <v xml:space="preserve">Cimento Asfáltico CAP-50/70 - Capa de rolamento                                                                                                                                                         </v>
          </cell>
          <cell r="C13" t="str">
            <v xml:space="preserve">t     </v>
          </cell>
          <cell r="D13">
            <v>1</v>
          </cell>
          <cell r="E13" t="str">
            <v xml:space="preserve"> </v>
          </cell>
          <cell r="F13" t="str">
            <v xml:space="preserve"> </v>
          </cell>
        </row>
        <row r="14">
          <cell r="A14" t="str">
            <v/>
          </cell>
          <cell r="B14" t="str">
            <v xml:space="preserve">ELEMENTOS DE PROTEÇÃO E SEGURANÇA                                                                                                                                                                       </v>
          </cell>
          <cell r="C14" t="str">
            <v xml:space="preserve">      </v>
          </cell>
          <cell r="D14" t="str">
            <v xml:space="preserve"> </v>
          </cell>
          <cell r="E14" t="str">
            <v xml:space="preserve"> </v>
          </cell>
          <cell r="F14" t="str">
            <v xml:space="preserve"> </v>
          </cell>
        </row>
        <row r="15">
          <cell r="A15" t="str">
            <v/>
          </cell>
          <cell r="B15" t="str">
            <v xml:space="preserve">Sinalização Horizontal                                                                                                                                                                                  </v>
          </cell>
          <cell r="C15" t="str">
            <v xml:space="preserve">      </v>
          </cell>
          <cell r="D15" t="str">
            <v xml:space="preserve"> </v>
          </cell>
          <cell r="E15" t="str">
            <v xml:space="preserve"> </v>
          </cell>
          <cell r="F15" t="str">
            <v xml:space="preserve"> </v>
          </cell>
        </row>
        <row r="16">
          <cell r="A16" t="str">
            <v>5214011-395</v>
          </cell>
          <cell r="B16" t="str">
            <v xml:space="preserve">Manutenção/recomposição de sinalização - pintura de faixa com tinta acrílica emulsionada em água - espessura de 0,3 mm                                                                                  </v>
          </cell>
          <cell r="C16" t="str">
            <v xml:space="preserve">m²    </v>
          </cell>
          <cell r="D16">
            <v>1</v>
          </cell>
          <cell r="E16">
            <v>13.4</v>
          </cell>
          <cell r="F16">
            <v>13.4</v>
          </cell>
        </row>
        <row r="17">
          <cell r="A17" t="str">
            <v>5213360-395</v>
          </cell>
          <cell r="B17" t="str">
            <v xml:space="preserve">Tacha refletiva em plástico injetado - bidirecional tipo I - com um pino - fornecimento e colocação                                                                                                     </v>
          </cell>
          <cell r="C17" t="str">
            <v xml:space="preserve">und   </v>
          </cell>
          <cell r="D17">
            <v>1</v>
          </cell>
          <cell r="E17">
            <v>33.67</v>
          </cell>
          <cell r="F17">
            <v>33.67</v>
          </cell>
        </row>
        <row r="18">
          <cell r="A18" t="str">
            <v>5213477-395</v>
          </cell>
          <cell r="B18" t="str">
            <v xml:space="preserve">Placa delineador em aço - 0,30 x 0,90 m - película retrorrefletiva tipo I + IV - fornecimento e implantação                                                                                             </v>
          </cell>
          <cell r="C18" t="str">
            <v xml:space="preserve">und   </v>
          </cell>
          <cell r="D18">
            <v>1</v>
          </cell>
          <cell r="E18">
            <v>164.85</v>
          </cell>
          <cell r="F18">
            <v>164.85</v>
          </cell>
        </row>
        <row r="19">
          <cell r="A19" t="str">
            <v>4915718-395</v>
          </cell>
          <cell r="B19" t="str">
            <v xml:space="preserve">Limpeza balizadores (0,30 X 0,90)                                                                                                                                                                       </v>
          </cell>
          <cell r="C19" t="str">
            <v xml:space="preserve">und   </v>
          </cell>
          <cell r="D19">
            <v>1</v>
          </cell>
          <cell r="E19">
            <v>9.0500000000000007</v>
          </cell>
          <cell r="F19">
            <v>9.0500000000000007</v>
          </cell>
        </row>
        <row r="20">
          <cell r="A20" t="str">
            <v/>
          </cell>
          <cell r="B20" t="str">
            <v xml:space="preserve">Sinalização Vertical                                                                                                                                                                                    </v>
          </cell>
          <cell r="C20" t="str">
            <v xml:space="preserve">      </v>
          </cell>
          <cell r="D20" t="str">
            <v xml:space="preserve"> </v>
          </cell>
          <cell r="E20" t="str">
            <v xml:space="preserve"> </v>
          </cell>
          <cell r="F20" t="str">
            <v xml:space="preserve"> </v>
          </cell>
        </row>
        <row r="21">
          <cell r="A21" t="str">
            <v>5213572-395</v>
          </cell>
          <cell r="B21" t="str">
            <v xml:space="preserve">Placa em aço - película III + III - fornecimento e implantação                                                                                                                                          </v>
          </cell>
          <cell r="C21" t="str">
            <v xml:space="preserve">m²    </v>
          </cell>
          <cell r="D21">
            <v>1</v>
          </cell>
          <cell r="E21">
            <v>604.6</v>
          </cell>
          <cell r="F21">
            <v>604.6</v>
          </cell>
        </row>
        <row r="22">
          <cell r="A22" t="str">
            <v>4915718-395</v>
          </cell>
          <cell r="B22" t="str">
            <v xml:space="preserve">Limpeza de placa de sinalização                                                                                                                                                                         </v>
          </cell>
          <cell r="C22" t="str">
            <v xml:space="preserve">m²    </v>
          </cell>
          <cell r="D22">
            <v>1</v>
          </cell>
          <cell r="E22">
            <v>9.0500000000000007</v>
          </cell>
          <cell r="F22">
            <v>9.0500000000000007</v>
          </cell>
        </row>
        <row r="23">
          <cell r="A23" t="str">
            <v/>
          </cell>
          <cell r="B23" t="str">
            <v xml:space="preserve">Dispositivos de Proteção e Segurança                                                                                                                                                                    </v>
          </cell>
          <cell r="C23" t="str">
            <v xml:space="preserve">      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</row>
        <row r="24">
          <cell r="A24" t="str">
            <v>PFC-004-395</v>
          </cell>
          <cell r="B24" t="str">
            <v xml:space="preserve">Substituição de defensas metálicas                                                                                                                                                                      </v>
          </cell>
          <cell r="C24" t="str">
            <v xml:space="preserve">m     </v>
          </cell>
          <cell r="D24">
            <v>1</v>
          </cell>
          <cell r="E24">
            <v>1065.28</v>
          </cell>
          <cell r="F24">
            <v>1065.28</v>
          </cell>
        </row>
        <row r="25">
          <cell r="A25" t="str">
            <v>PFC-003-395</v>
          </cell>
          <cell r="B25" t="str">
            <v xml:space="preserve">Reparo de barreira New Jersey                                                                                                                                                                           </v>
          </cell>
          <cell r="C25" t="str">
            <v xml:space="preserve">m³    </v>
          </cell>
          <cell r="D25">
            <v>1</v>
          </cell>
          <cell r="E25">
            <v>655.29999999999995</v>
          </cell>
          <cell r="F25">
            <v>655.29999999999995</v>
          </cell>
        </row>
        <row r="26">
          <cell r="A26" t="str">
            <v>3713823-395</v>
          </cell>
          <cell r="B26" t="str">
            <v xml:space="preserve">Reconstrução de barreira New Jersey                                                                                                                                                                     </v>
          </cell>
          <cell r="C26" t="str">
            <v xml:space="preserve">m     </v>
          </cell>
          <cell r="D26">
            <v>1</v>
          </cell>
          <cell r="E26">
            <v>315.08999999999997</v>
          </cell>
          <cell r="F26">
            <v>315.08999999999997</v>
          </cell>
        </row>
        <row r="27">
          <cell r="A27" t="str">
            <v/>
          </cell>
          <cell r="B27" t="str">
            <v xml:space="preserve">OBRAS DE ARTES ESPECIAIS                                                                                                                                                                                </v>
          </cell>
          <cell r="C27" t="str">
            <v xml:space="preserve">      </v>
          </cell>
          <cell r="D27" t="str">
            <v xml:space="preserve"> </v>
          </cell>
          <cell r="E27" t="str">
            <v xml:space="preserve"> </v>
          </cell>
          <cell r="F27" t="str">
            <v xml:space="preserve"> </v>
          </cell>
        </row>
        <row r="28">
          <cell r="A28" t="str">
            <v/>
          </cell>
          <cell r="B28" t="str">
            <v xml:space="preserve">Intervenções em OAE's                                                                                                                                                                                   </v>
          </cell>
          <cell r="C28" t="str">
            <v xml:space="preserve">      </v>
          </cell>
          <cell r="D28" t="str">
            <v xml:space="preserve"> </v>
          </cell>
          <cell r="E28" t="str">
            <v xml:space="preserve"> </v>
          </cell>
          <cell r="F28" t="str">
            <v xml:space="preserve"> </v>
          </cell>
        </row>
        <row r="29">
          <cell r="A29" t="str">
            <v>3816118-395</v>
          </cell>
          <cell r="B29" t="str">
            <v xml:space="preserve">Reparo de guarda corpo/roda de concreto                                                                                                                                                                 </v>
          </cell>
          <cell r="C29" t="str">
            <v xml:space="preserve">m     </v>
          </cell>
          <cell r="D29">
            <v>1</v>
          </cell>
          <cell r="E29">
            <v>107.66</v>
          </cell>
          <cell r="F29">
            <v>107.66</v>
          </cell>
        </row>
        <row r="30">
          <cell r="A30" t="str">
            <v>4915723-395</v>
          </cell>
          <cell r="B30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0" t="str">
            <v xml:space="preserve">m²    </v>
          </cell>
          <cell r="D30">
            <v>1</v>
          </cell>
          <cell r="E30">
            <v>3.11</v>
          </cell>
          <cell r="F30">
            <v>3.11</v>
          </cell>
        </row>
        <row r="31">
          <cell r="A31" t="str">
            <v>3815602-395</v>
          </cell>
          <cell r="B31" t="str">
            <v xml:space="preserve">Substituição de junta de dilatação e lábios poliméricos - fornecimento e instalação                                                                                                                     </v>
          </cell>
          <cell r="C31" t="str">
            <v xml:space="preserve">m     </v>
          </cell>
          <cell r="D31">
            <v>1</v>
          </cell>
          <cell r="E31">
            <v>460.64</v>
          </cell>
          <cell r="F31">
            <v>460.64</v>
          </cell>
        </row>
        <row r="32">
          <cell r="A32">
            <v>3806406</v>
          </cell>
          <cell r="B32" t="str">
            <v xml:space="preserve">Limpeza em junta de dilatação                                                                                                                                                                           </v>
          </cell>
          <cell r="C32" t="str">
            <v xml:space="preserve">m     </v>
          </cell>
          <cell r="D32">
            <v>1</v>
          </cell>
          <cell r="E32">
            <v>5.92</v>
          </cell>
          <cell r="F32">
            <v>5.92</v>
          </cell>
        </row>
        <row r="33">
          <cell r="A33">
            <v>4915686</v>
          </cell>
          <cell r="B33" t="str">
            <v xml:space="preserve">Limpeza e desobstrução de dispositivos de drenagem em OAE                                                                                                                                               </v>
          </cell>
          <cell r="C33" t="str">
            <v xml:space="preserve">un    </v>
          </cell>
          <cell r="D33">
            <v>1</v>
          </cell>
          <cell r="E33">
            <v>4.21</v>
          </cell>
          <cell r="F33">
            <v>4.21</v>
          </cell>
        </row>
        <row r="34">
          <cell r="A34">
            <v>4915672</v>
          </cell>
          <cell r="B34" t="str">
            <v xml:space="preserve">Limpeza de ponte                                                                                                                                                                                        </v>
          </cell>
          <cell r="C34" t="str">
            <v xml:space="preserve">m     </v>
          </cell>
          <cell r="D34">
            <v>1</v>
          </cell>
          <cell r="E34">
            <v>4.21</v>
          </cell>
          <cell r="F34">
            <v>4.21</v>
          </cell>
        </row>
        <row r="35">
          <cell r="A35" t="str">
            <v/>
          </cell>
          <cell r="B35" t="str">
            <v xml:space="preserve">DRENAGEM E OAC                                                                                                                                                                                          </v>
          </cell>
          <cell r="C35" t="str">
            <v xml:space="preserve">      </v>
          </cell>
          <cell r="D35" t="str">
            <v xml:space="preserve"> </v>
          </cell>
          <cell r="E35" t="str">
            <v xml:space="preserve"> </v>
          </cell>
          <cell r="F35" t="str">
            <v xml:space="preserve"> </v>
          </cell>
        </row>
        <row r="36">
          <cell r="A36" t="str">
            <v/>
          </cell>
          <cell r="B36" t="str">
            <v xml:space="preserve">Reparo e Limpeza de dispositivos                                                                                                                                                                        </v>
          </cell>
          <cell r="C36" t="str">
            <v xml:space="preserve">      </v>
          </cell>
          <cell r="D36" t="str">
            <v xml:space="preserve"> </v>
          </cell>
          <cell r="E36" t="str">
            <v xml:space="preserve"> </v>
          </cell>
          <cell r="F36" t="str">
            <v xml:space="preserve"> </v>
          </cell>
        </row>
        <row r="37">
          <cell r="A37">
            <v>4915708</v>
          </cell>
          <cell r="B37" t="str">
            <v xml:space="preserve">Limpeza de sarjeta e meio-fio                                                                                                                                                                           </v>
          </cell>
          <cell r="C37" t="str">
            <v xml:space="preserve">m     </v>
          </cell>
          <cell r="D37">
            <v>1</v>
          </cell>
          <cell r="E37">
            <v>0.7</v>
          </cell>
          <cell r="F37">
            <v>0.7</v>
          </cell>
        </row>
        <row r="38">
          <cell r="A38" t="str">
            <v>4915723-395</v>
          </cell>
          <cell r="B38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8" t="str">
            <v xml:space="preserve">m²    </v>
          </cell>
          <cell r="D38">
            <v>1</v>
          </cell>
          <cell r="E38">
            <v>3.11</v>
          </cell>
          <cell r="F38">
            <v>3.11</v>
          </cell>
        </row>
        <row r="39">
          <cell r="A39">
            <v>4915710</v>
          </cell>
          <cell r="B39" t="str">
            <v xml:space="preserve">Limpeza de vala de drenagem                                                                                                                                                                             </v>
          </cell>
          <cell r="C39" t="str">
            <v xml:space="preserve">m     </v>
          </cell>
          <cell r="D39">
            <v>1</v>
          </cell>
          <cell r="E39">
            <v>4.21</v>
          </cell>
          <cell r="F39">
            <v>4.21</v>
          </cell>
        </row>
        <row r="40">
          <cell r="A40">
            <v>4915712</v>
          </cell>
          <cell r="B40" t="str">
            <v xml:space="preserve">Limpeza de bueiro                                                                                                                                                                                       </v>
          </cell>
          <cell r="C40" t="str">
            <v xml:space="preserve">m³    </v>
          </cell>
          <cell r="D40">
            <v>1</v>
          </cell>
          <cell r="E40">
            <v>21.04</v>
          </cell>
          <cell r="F40">
            <v>21.04</v>
          </cell>
        </row>
        <row r="41">
          <cell r="A41" t="str">
            <v>PFC-003-395</v>
          </cell>
          <cell r="B41" t="str">
            <v xml:space="preserve">Reparo de drenagem superficial em concreto                                                                                                                                                              </v>
          </cell>
          <cell r="C41" t="str">
            <v xml:space="preserve">m³    </v>
          </cell>
          <cell r="D41">
            <v>1</v>
          </cell>
          <cell r="E41">
            <v>655.29999999999995</v>
          </cell>
          <cell r="F41">
            <v>655.29999999999995</v>
          </cell>
        </row>
        <row r="42">
          <cell r="A42" t="str">
            <v/>
          </cell>
          <cell r="B42" t="str">
            <v xml:space="preserve">TERRAPLENOS E ESTRUTURAS DE CONTENÇÃO                                                                                                                                                                   </v>
          </cell>
          <cell r="C42" t="str">
            <v xml:space="preserve">      </v>
          </cell>
          <cell r="D42" t="str">
            <v xml:space="preserve"> </v>
          </cell>
          <cell r="E42" t="str">
            <v xml:space="preserve"> </v>
          </cell>
          <cell r="F42" t="str">
            <v xml:space="preserve"> </v>
          </cell>
        </row>
        <row r="43">
          <cell r="A43" t="str">
            <v/>
          </cell>
          <cell r="B43" t="str">
            <v xml:space="preserve">Terrapleno e Estruturas de Contenção                                                                                                                                                                    </v>
          </cell>
          <cell r="C43" t="str">
            <v xml:space="preserve">      </v>
          </cell>
          <cell r="D43" t="str">
            <v xml:space="preserve"> </v>
          </cell>
          <cell r="E43" t="str">
            <v xml:space="preserve"> </v>
          </cell>
          <cell r="F43" t="str">
            <v xml:space="preserve"> </v>
          </cell>
        </row>
        <row r="44">
          <cell r="A44" t="str">
            <v>4915733-395</v>
          </cell>
          <cell r="B44" t="str">
            <v xml:space="preserve">Recomposição manual de taludes                                                                                                                                                                          </v>
          </cell>
          <cell r="C44" t="str">
            <v xml:space="preserve">m³    </v>
          </cell>
          <cell r="D44">
            <v>1</v>
          </cell>
          <cell r="E44">
            <v>55.15</v>
          </cell>
          <cell r="F44">
            <v>55.15</v>
          </cell>
        </row>
        <row r="45">
          <cell r="A45" t="str">
            <v>4915734-395</v>
          </cell>
          <cell r="B45" t="str">
            <v xml:space="preserve">Recomposição mecânica de taludes                                                                                                                                                                        </v>
          </cell>
          <cell r="C45" t="str">
            <v xml:space="preserve">m³    </v>
          </cell>
          <cell r="D45">
            <v>1</v>
          </cell>
          <cell r="E45">
            <v>28.13</v>
          </cell>
          <cell r="F45">
            <v>28.13</v>
          </cell>
        </row>
        <row r="46">
          <cell r="A46" t="str">
            <v>4915774-395</v>
          </cell>
          <cell r="B46" t="str">
            <v xml:space="preserve">Recomposição mecância de erosões                                                                                                                                                                        </v>
          </cell>
          <cell r="C46" t="str">
            <v xml:space="preserve">m³    </v>
          </cell>
          <cell r="D46">
            <v>1</v>
          </cell>
          <cell r="E46">
            <v>39.78</v>
          </cell>
          <cell r="F46">
            <v>39.78</v>
          </cell>
        </row>
        <row r="47">
          <cell r="A47" t="str">
            <v/>
          </cell>
          <cell r="B47" t="str">
            <v xml:space="preserve">FAIXA DE DOMÍNIO                                                                                                                                                                                        </v>
          </cell>
          <cell r="C47" t="str">
            <v xml:space="preserve">      </v>
          </cell>
          <cell r="D47" t="str">
            <v xml:space="preserve"> </v>
          </cell>
          <cell r="E47" t="str">
            <v xml:space="preserve"> </v>
          </cell>
          <cell r="F47" t="str">
            <v xml:space="preserve"> </v>
          </cell>
        </row>
        <row r="48">
          <cell r="A48" t="str">
            <v/>
          </cell>
          <cell r="B48" t="str">
            <v xml:space="preserve">Conservação na Faixa de Domínio                                                                                                                                                                         </v>
          </cell>
          <cell r="C48" t="str">
            <v xml:space="preserve">      </v>
          </cell>
          <cell r="D48" t="str">
            <v xml:space="preserve"> </v>
          </cell>
          <cell r="E48" t="str">
            <v xml:space="preserve"> </v>
          </cell>
          <cell r="F48" t="str">
            <v xml:space="preserve"> </v>
          </cell>
        </row>
        <row r="49">
          <cell r="A49">
            <v>4915740</v>
          </cell>
          <cell r="B49" t="str">
            <v xml:space="preserve">Roçada manual                                                                                                                                                                                           </v>
          </cell>
          <cell r="C49" t="str">
            <v xml:space="preserve">ha    </v>
          </cell>
          <cell r="D49">
            <v>1</v>
          </cell>
          <cell r="E49">
            <v>1801.68</v>
          </cell>
          <cell r="F49">
            <v>1801.68</v>
          </cell>
        </row>
        <row r="50">
          <cell r="A50">
            <v>4915742</v>
          </cell>
          <cell r="B50" t="str">
            <v xml:space="preserve">Roçada mecanizada                                                                                                                                                                                       </v>
          </cell>
          <cell r="C50" t="str">
            <v xml:space="preserve">ha    </v>
          </cell>
          <cell r="D50">
            <v>1</v>
          </cell>
          <cell r="E50">
            <v>438.56</v>
          </cell>
          <cell r="F50">
            <v>438.56</v>
          </cell>
        </row>
        <row r="51">
          <cell r="A51">
            <v>4915744</v>
          </cell>
          <cell r="B51" t="str">
            <v xml:space="preserve">Capina manual                                                                                                                                                                                           </v>
          </cell>
          <cell r="C51" t="str">
            <v xml:space="preserve">m²    </v>
          </cell>
          <cell r="D51">
            <v>1</v>
          </cell>
          <cell r="E51">
            <v>0.72</v>
          </cell>
          <cell r="F51">
            <v>0.72</v>
          </cell>
        </row>
        <row r="52">
          <cell r="A52" t="str">
            <v>4413905-395</v>
          </cell>
          <cell r="B52" t="str">
            <v xml:space="preserve">Hidrossemeadura                                                                                                                                                                                         </v>
          </cell>
          <cell r="C52" t="str">
            <v xml:space="preserve">m²    </v>
          </cell>
          <cell r="D52">
            <v>1</v>
          </cell>
          <cell r="E52">
            <v>6.43</v>
          </cell>
          <cell r="F52">
            <v>6.43</v>
          </cell>
        </row>
        <row r="53">
          <cell r="A53" t="str">
            <v>4915698-395</v>
          </cell>
          <cell r="B53" t="str">
            <v xml:space="preserve">Limpeza de pistas e remoção dos entulhos                                                                                                                                                                </v>
          </cell>
          <cell r="C53" t="str">
            <v xml:space="preserve">m³    </v>
          </cell>
          <cell r="D53">
            <v>1</v>
          </cell>
          <cell r="E53">
            <v>40.21</v>
          </cell>
          <cell r="F53">
            <v>40.21</v>
          </cell>
        </row>
        <row r="54">
          <cell r="A54" t="str">
            <v>4915725-395</v>
          </cell>
          <cell r="B54" t="str">
            <v xml:space="preserve">Recomposição total de cerca com mourão de concreto seção quadrada - areia e brita comerciais                                                                                                            </v>
          </cell>
          <cell r="C54" t="str">
            <v xml:space="preserve">m     </v>
          </cell>
          <cell r="D54">
            <v>1</v>
          </cell>
          <cell r="E54">
            <v>31.79</v>
          </cell>
          <cell r="F54">
            <v>31.79</v>
          </cell>
        </row>
        <row r="55">
          <cell r="A55" t="str">
            <v/>
          </cell>
          <cell r="B55" t="str">
            <v xml:space="preserve">EDIFICAÇÕES E INSTALAÇÕES OPERACIONAIS                                                                                                                                                                  </v>
          </cell>
          <cell r="C55" t="str">
            <v xml:space="preserve">      </v>
          </cell>
          <cell r="D55" t="str">
            <v xml:space="preserve"> </v>
          </cell>
          <cell r="E55" t="str">
            <v xml:space="preserve"> </v>
          </cell>
          <cell r="F55" t="str">
            <v xml:space="preserve"> </v>
          </cell>
        </row>
        <row r="56">
          <cell r="A56" t="str">
            <v/>
          </cell>
          <cell r="B56" t="str">
            <v xml:space="preserve">Conservação de Edificações                                                                                                                                                                              </v>
          </cell>
          <cell r="C56" t="str">
            <v xml:space="preserve">      </v>
          </cell>
          <cell r="D56" t="str">
            <v xml:space="preserve"> </v>
          </cell>
          <cell r="E56" t="str">
            <v xml:space="preserve"> </v>
          </cell>
          <cell r="F56" t="str">
            <v xml:space="preserve"> </v>
          </cell>
        </row>
        <row r="57">
          <cell r="A57" t="str">
            <v>PFC-001</v>
          </cell>
          <cell r="B57" t="str">
            <v xml:space="preserve">Pintura e conservação geral de instalações operacionais                                                                                                                                                 </v>
          </cell>
          <cell r="C57" t="str">
            <v>equipe</v>
          </cell>
          <cell r="D57">
            <v>1</v>
          </cell>
          <cell r="E57">
            <v>9881.26</v>
          </cell>
          <cell r="F57">
            <v>9881.26</v>
          </cell>
        </row>
        <row r="58">
          <cell r="A58" t="str">
            <v/>
          </cell>
          <cell r="B58" t="str">
            <v xml:space="preserve">ILUMINAÇÃO                                                                                                                                                                                              </v>
          </cell>
          <cell r="C58" t="str">
            <v xml:space="preserve">      </v>
          </cell>
          <cell r="D58" t="str">
            <v xml:space="preserve"> </v>
          </cell>
          <cell r="E58" t="str">
            <v xml:space="preserve"> </v>
          </cell>
          <cell r="F58" t="str">
            <v xml:space="preserve"> </v>
          </cell>
        </row>
        <row r="59">
          <cell r="A59" t="str">
            <v/>
          </cell>
          <cell r="B59" t="str">
            <v xml:space="preserve">Iluminação e Instalações Elétricas                                                                                                                                                                      </v>
          </cell>
          <cell r="C59" t="str">
            <v xml:space="preserve">      </v>
          </cell>
          <cell r="D59" t="str">
            <v xml:space="preserve"> </v>
          </cell>
          <cell r="E59" t="str">
            <v xml:space="preserve"> </v>
          </cell>
          <cell r="F59" t="str">
            <v xml:space="preserve"> </v>
          </cell>
        </row>
        <row r="60">
          <cell r="A60" t="str">
            <v>PFC-002</v>
          </cell>
          <cell r="B60" t="str">
            <v xml:space="preserve">Conservação de Sistema de Iluminação                                                                                                                                                                    </v>
          </cell>
          <cell r="C60" t="str">
            <v>equipe</v>
          </cell>
          <cell r="D60">
            <v>1</v>
          </cell>
          <cell r="E60">
            <v>15050.74</v>
          </cell>
          <cell r="F60">
            <v>15050.74</v>
          </cell>
        </row>
        <row r="61">
          <cell r="A61" t="str">
            <v xml:space="preserve">              </v>
          </cell>
          <cell r="B61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1" t="str">
            <v xml:space="preserve">      </v>
          </cell>
          <cell r="D61" t="str">
            <v xml:space="preserve"> </v>
          </cell>
          <cell r="E61" t="str">
            <v xml:space="preserve"> </v>
          </cell>
          <cell r="F61" t="str">
            <v xml:space="preserve"> </v>
          </cell>
        </row>
        <row r="62">
          <cell r="A62" t="str">
            <v xml:space="preserve">              </v>
          </cell>
          <cell r="B62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2" t="str">
            <v xml:space="preserve">      </v>
          </cell>
          <cell r="D62" t="str">
            <v xml:space="preserve"> </v>
          </cell>
          <cell r="E62" t="str">
            <v xml:space="preserve"> </v>
          </cell>
          <cell r="F62" t="str">
            <v xml:space="preserve"> </v>
          </cell>
        </row>
        <row r="63">
          <cell r="A63" t="str">
            <v xml:space="preserve">              </v>
          </cell>
          <cell r="B63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3" t="str">
            <v xml:space="preserve">      </v>
          </cell>
          <cell r="D63" t="str">
            <v xml:space="preserve"> </v>
          </cell>
          <cell r="E63" t="str">
            <v xml:space="preserve"> </v>
          </cell>
          <cell r="F63" t="str">
            <v xml:space="preserve"> </v>
          </cell>
        </row>
        <row r="64">
          <cell r="A64" t="str">
            <v xml:space="preserve">              </v>
          </cell>
          <cell r="B64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4" t="str">
            <v xml:space="preserve">      </v>
          </cell>
          <cell r="D64" t="str">
            <v xml:space="preserve"> </v>
          </cell>
          <cell r="E64" t="str">
            <v xml:space="preserve"> </v>
          </cell>
          <cell r="F64" t="str">
            <v xml:space="preserve"> </v>
          </cell>
        </row>
        <row r="65">
          <cell r="A65" t="str">
            <v xml:space="preserve">              </v>
          </cell>
          <cell r="B65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5" t="str">
            <v xml:space="preserve">      </v>
          </cell>
          <cell r="D65" t="str">
            <v xml:space="preserve"> </v>
          </cell>
          <cell r="E65" t="str">
            <v xml:space="preserve"> </v>
          </cell>
          <cell r="F65" t="str">
            <v xml:space="preserve"> </v>
          </cell>
        </row>
        <row r="67">
          <cell r="B67" t="str">
            <v xml:space="preserve">Cliente: DNIT MATO GROSSO DO SUL  - MS           </v>
          </cell>
        </row>
        <row r="68">
          <cell r="B68" t="str">
            <v xml:space="preserve">Obra: Conserva de Rotina MS-395               </v>
          </cell>
        </row>
        <row r="69">
          <cell r="B69" t="str">
            <v xml:space="preserve">Local:                                         </v>
          </cell>
        </row>
        <row r="70">
          <cell r="B70" t="str">
            <v xml:space="preserve">Edital: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20132-70FD-4987-9D39-05A0A839F9E1}">
  <sheetPr>
    <tabColor rgb="FF00B050"/>
  </sheetPr>
  <dimension ref="B1:F46"/>
  <sheetViews>
    <sheetView showGridLines="0" zoomScale="80" zoomScaleNormal="80" workbookViewId="0"/>
  </sheetViews>
  <sheetFormatPr defaultColWidth="11.625" defaultRowHeight="15.6"/>
  <cols>
    <col min="1" max="1" width="3.625" style="216" customWidth="1"/>
    <col min="2" max="2" width="11.625" style="216"/>
    <col min="3" max="3" width="15" style="216" customWidth="1"/>
    <col min="4" max="4" width="84.5" style="216" customWidth="1"/>
    <col min="5" max="16384" width="11.625" style="216"/>
  </cols>
  <sheetData>
    <row r="1" spans="2:6" s="1" customFormat="1" ht="18">
      <c r="B1" s="87"/>
      <c r="C1" s="88"/>
    </row>
    <row r="2" spans="2:6" s="1" customFormat="1" ht="13.8">
      <c r="C2" s="20"/>
    </row>
    <row r="3" spans="2:6" s="1" customFormat="1" ht="13.8">
      <c r="C3" s="20"/>
      <c r="F3"/>
    </row>
    <row r="4" spans="2:6" s="1" customFormat="1" ht="13.8">
      <c r="C4" s="20"/>
      <c r="F4"/>
    </row>
    <row r="5" spans="2:6" s="1" customFormat="1" ht="13.8">
      <c r="B5" s="89"/>
      <c r="C5" s="90"/>
      <c r="D5" s="89"/>
    </row>
    <row r="6" spans="2:6" s="1" customFormat="1" ht="13.8">
      <c r="C6" s="20"/>
    </row>
    <row r="7" spans="2:6" s="1" customFormat="1" ht="49.95" customHeight="1">
      <c r="B7" s="330" t="s">
        <v>680</v>
      </c>
      <c r="C7" s="331"/>
      <c r="D7" s="332"/>
    </row>
    <row r="8" spans="2:6" s="1" customFormat="1">
      <c r="B8" s="91" t="s">
        <v>698</v>
      </c>
      <c r="C8" s="92"/>
      <c r="D8" s="93"/>
    </row>
    <row r="9" spans="2:6" s="1" customFormat="1">
      <c r="B9" s="94" t="s">
        <v>681</v>
      </c>
      <c r="C9" s="95"/>
      <c r="D9" s="96"/>
    </row>
    <row r="10" spans="2:6" s="1" customFormat="1">
      <c r="B10" s="97"/>
      <c r="C10" s="98"/>
      <c r="D10" s="97"/>
    </row>
    <row r="11" spans="2:6" s="1" customFormat="1" ht="18">
      <c r="B11" s="99" t="s">
        <v>740</v>
      </c>
      <c r="C11" s="100"/>
      <c r="D11" s="101"/>
    </row>
    <row r="12" spans="2:6" s="1" customFormat="1" ht="18">
      <c r="B12" s="102" t="s">
        <v>683</v>
      </c>
      <c r="C12" s="103"/>
      <c r="D12" s="104"/>
    </row>
    <row r="13" spans="2:6" s="1" customFormat="1" ht="18">
      <c r="B13" s="105" t="s">
        <v>684</v>
      </c>
      <c r="C13" s="106"/>
      <c r="D13" s="107"/>
    </row>
    <row r="14" spans="2:6" s="1" customFormat="1" ht="13.8">
      <c r="C14" s="20"/>
    </row>
    <row r="15" spans="2:6" ht="15.6" customHeight="1">
      <c r="B15" s="215" t="s">
        <v>736</v>
      </c>
      <c r="C15" s="215" t="s">
        <v>737</v>
      </c>
      <c r="D15" s="215" t="s">
        <v>738</v>
      </c>
    </row>
    <row r="16" spans="2:6" ht="28.2" customHeight="1">
      <c r="B16" s="217">
        <v>0</v>
      </c>
      <c r="C16" s="218">
        <v>45363</v>
      </c>
      <c r="D16" s="219" t="s">
        <v>739</v>
      </c>
    </row>
    <row r="17" spans="2:4" ht="25.8">
      <c r="B17" s="217">
        <v>1</v>
      </c>
      <c r="C17" s="218">
        <v>45426</v>
      </c>
      <c r="D17" s="308" t="s">
        <v>758</v>
      </c>
    </row>
    <row r="18" spans="2:4" ht="25.8">
      <c r="B18" s="217">
        <v>2</v>
      </c>
      <c r="C18" s="218">
        <v>45450</v>
      </c>
      <c r="D18" s="308" t="s">
        <v>758</v>
      </c>
    </row>
    <row r="19" spans="2:4" ht="15.6" customHeight="1"/>
    <row r="20" spans="2:4" ht="15.6" customHeight="1"/>
    <row r="21" spans="2:4" ht="15.6" customHeight="1"/>
    <row r="22" spans="2:4" ht="15.6" customHeight="1"/>
    <row r="23" spans="2:4" ht="15.6" customHeight="1"/>
    <row r="24" spans="2:4" ht="15.6" customHeight="1"/>
    <row r="25" spans="2:4" ht="15.6" customHeight="1"/>
    <row r="26" spans="2:4" ht="15.6" customHeight="1"/>
    <row r="27" spans="2:4" ht="15.6" customHeight="1"/>
    <row r="28" spans="2:4" ht="15.6" customHeight="1"/>
    <row r="29" spans="2:4" ht="15.6" customHeight="1"/>
    <row r="30" spans="2:4" ht="15.6" customHeight="1"/>
    <row r="31" spans="2:4" ht="15.6" customHeight="1"/>
    <row r="32" spans="2:4" ht="15.6" customHeight="1"/>
    <row r="33" s="216" customFormat="1" ht="15.6" customHeight="1"/>
    <row r="34" s="216" customFormat="1" ht="15.6" customHeight="1"/>
    <row r="35" s="216" customFormat="1" ht="15.6" customHeight="1"/>
    <row r="36" s="216" customFormat="1" ht="15.6" customHeight="1"/>
    <row r="37" s="216" customFormat="1" ht="15.6" customHeight="1"/>
    <row r="38" s="216" customFormat="1" ht="15.6" customHeight="1"/>
    <row r="39" s="216" customFormat="1" ht="15.6" customHeight="1"/>
    <row r="40" s="216" customFormat="1" ht="15.6" customHeight="1"/>
    <row r="41" s="216" customFormat="1" ht="15.6" customHeight="1"/>
    <row r="42" s="216" customFormat="1" ht="15.6" customHeight="1"/>
    <row r="43" s="216" customFormat="1" ht="15.6" customHeight="1"/>
    <row r="44" s="216" customFormat="1" ht="15.6" customHeight="1"/>
    <row r="45" s="216" customFormat="1" ht="15.6" customHeight="1"/>
    <row r="46" s="216" customFormat="1" ht="15.6" customHeight="1"/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B1:F32"/>
  <sheetViews>
    <sheetView showGridLines="0" zoomScale="80" zoomScaleNormal="80" workbookViewId="0"/>
  </sheetViews>
  <sheetFormatPr defaultColWidth="10.25" defaultRowHeight="13.8"/>
  <cols>
    <col min="1" max="1" width="3" style="47" customWidth="1"/>
    <col min="2" max="2" width="28.875" style="47" bestFit="1" customWidth="1"/>
    <col min="3" max="4" width="20.25" style="47" customWidth="1"/>
    <col min="5" max="7" width="34.5" style="47" customWidth="1"/>
    <col min="8" max="8" width="15" style="47" customWidth="1"/>
    <col min="9" max="9" width="16.25" style="47" customWidth="1"/>
    <col min="10" max="10" width="14.125" style="47" customWidth="1"/>
    <col min="11" max="11" width="16.75" style="47" customWidth="1"/>
    <col min="12" max="16384" width="10.25" style="47"/>
  </cols>
  <sheetData>
    <row r="1" spans="2:6" s="1" customFormat="1" ht="18">
      <c r="B1" s="87"/>
      <c r="C1" s="88"/>
    </row>
    <row r="2" spans="2:6" s="1" customFormat="1">
      <c r="C2" s="20"/>
    </row>
    <row r="3" spans="2:6" s="1" customFormat="1">
      <c r="C3" s="20"/>
      <c r="F3"/>
    </row>
    <row r="4" spans="2:6" s="1" customFormat="1">
      <c r="C4" s="20"/>
      <c r="F4"/>
    </row>
    <row r="5" spans="2:6" s="1" customFormat="1">
      <c r="B5" s="89"/>
      <c r="C5" s="90"/>
      <c r="D5" s="89"/>
      <c r="E5" s="89"/>
      <c r="F5"/>
    </row>
    <row r="6" spans="2:6" s="1" customFormat="1">
      <c r="C6" s="20"/>
    </row>
    <row r="7" spans="2:6" s="1" customFormat="1" ht="49.95" customHeight="1">
      <c r="B7" s="330" t="s">
        <v>680</v>
      </c>
      <c r="C7" s="331"/>
      <c r="D7" s="331"/>
      <c r="E7" s="332"/>
    </row>
    <row r="8" spans="2:6" s="1" customFormat="1" ht="15.6">
      <c r="B8" s="371" t="s">
        <v>698</v>
      </c>
      <c r="C8" s="372"/>
      <c r="D8" s="372"/>
      <c r="E8" s="373"/>
    </row>
    <row r="9" spans="2:6" s="1" customFormat="1" ht="15.6">
      <c r="B9" s="374" t="s">
        <v>681</v>
      </c>
      <c r="C9" s="375"/>
      <c r="D9" s="375"/>
      <c r="E9" s="376"/>
    </row>
    <row r="10" spans="2:6" s="1" customFormat="1" ht="15.6">
      <c r="B10" s="97"/>
      <c r="C10" s="98"/>
      <c r="D10" s="97"/>
    </row>
    <row r="11" spans="2:6" s="1" customFormat="1" ht="18" customHeight="1">
      <c r="B11" s="377" t="s">
        <v>745</v>
      </c>
      <c r="C11" s="378"/>
      <c r="D11" s="378"/>
      <c r="E11" s="379"/>
    </row>
    <row r="12" spans="2:6" s="1" customFormat="1" ht="18" customHeight="1">
      <c r="B12" s="380" t="s">
        <v>683</v>
      </c>
      <c r="C12" s="381"/>
      <c r="D12" s="381"/>
      <c r="E12" s="382"/>
    </row>
    <row r="13" spans="2:6" s="1" customFormat="1" ht="18" customHeight="1">
      <c r="B13" s="383" t="s">
        <v>684</v>
      </c>
      <c r="C13" s="384"/>
      <c r="D13" s="384"/>
      <c r="E13" s="385"/>
    </row>
    <row r="14" spans="2:6" s="1" customFormat="1">
      <c r="C14" s="20"/>
    </row>
    <row r="15" spans="2:6" ht="18">
      <c r="B15" s="370" t="s">
        <v>159</v>
      </c>
      <c r="C15" s="370"/>
      <c r="D15" s="370"/>
      <c r="E15" s="370"/>
    </row>
    <row r="16" spans="2:6" ht="26.4">
      <c r="B16" s="280" t="s">
        <v>160</v>
      </c>
      <c r="C16" s="281" t="s">
        <v>161</v>
      </c>
      <c r="D16" s="281" t="s">
        <v>162</v>
      </c>
      <c r="E16" s="281" t="s">
        <v>163</v>
      </c>
    </row>
    <row r="17" spans="2:5" ht="14.4">
      <c r="B17" s="279" t="s">
        <v>748</v>
      </c>
      <c r="C17" s="282">
        <v>0</v>
      </c>
      <c r="D17" s="282"/>
      <c r="E17" s="282"/>
    </row>
    <row r="18" spans="2:5" ht="14.4">
      <c r="B18" s="279" t="s">
        <v>749</v>
      </c>
      <c r="C18" s="282">
        <v>1.5000000000000568E-2</v>
      </c>
      <c r="D18" s="282"/>
      <c r="E18" s="282"/>
    </row>
    <row r="19" spans="2:5" ht="14.4">
      <c r="B19" s="279" t="s">
        <v>749</v>
      </c>
      <c r="C19" s="282">
        <v>0.73899999999999011</v>
      </c>
      <c r="D19" s="282"/>
      <c r="E19" s="282"/>
    </row>
    <row r="20" spans="2:5" ht="14.4">
      <c r="B20" s="279" t="s">
        <v>749</v>
      </c>
      <c r="C20" s="282">
        <v>0</v>
      </c>
      <c r="D20" s="282"/>
      <c r="E20" s="282"/>
    </row>
    <row r="21" spans="2:5" ht="14.4">
      <c r="B21" s="279" t="s">
        <v>749</v>
      </c>
      <c r="C21" s="282">
        <v>0</v>
      </c>
      <c r="D21" s="282"/>
      <c r="E21" s="282"/>
    </row>
    <row r="22" spans="2:5" ht="14.4">
      <c r="B22" s="279" t="s">
        <v>750</v>
      </c>
      <c r="C22" s="282">
        <v>0.21600000000000819</v>
      </c>
      <c r="D22" s="282"/>
      <c r="E22" s="282"/>
    </row>
    <row r="23" spans="2:5" ht="14.4">
      <c r="B23" s="279" t="s">
        <v>750</v>
      </c>
      <c r="C23" s="282">
        <v>0.32100000000001216</v>
      </c>
      <c r="D23" s="282"/>
      <c r="E23" s="282"/>
    </row>
    <row r="24" spans="2:5" ht="14.4">
      <c r="B24" s="279" t="s">
        <v>751</v>
      </c>
      <c r="C24" s="282">
        <v>0</v>
      </c>
      <c r="D24" s="282"/>
      <c r="E24" s="282"/>
    </row>
    <row r="25" spans="2:5" ht="14.4">
      <c r="B25" s="279" t="s">
        <v>752</v>
      </c>
      <c r="C25" s="282">
        <v>0.62800000000000011</v>
      </c>
      <c r="D25" s="282"/>
      <c r="E25" s="282"/>
    </row>
    <row r="26" spans="2:5" ht="14.4">
      <c r="B26" s="279" t="s">
        <v>752</v>
      </c>
      <c r="C26" s="282">
        <v>0.25400000000000489</v>
      </c>
      <c r="D26" s="282"/>
      <c r="E26" s="282"/>
    </row>
    <row r="27" spans="2:5" ht="14.4">
      <c r="B27" s="279" t="s">
        <v>752</v>
      </c>
      <c r="C27" s="282">
        <v>3.1999999999996476E-2</v>
      </c>
      <c r="D27" s="282"/>
      <c r="E27" s="282"/>
    </row>
    <row r="28" spans="2:5" ht="14.4">
      <c r="B28" s="279" t="s">
        <v>752</v>
      </c>
      <c r="C28" s="282">
        <v>1.7539999999999907</v>
      </c>
      <c r="D28" s="282"/>
      <c r="E28" s="282"/>
    </row>
    <row r="29" spans="2:5" ht="14.4">
      <c r="B29" s="279" t="s">
        <v>753</v>
      </c>
      <c r="C29" s="282">
        <v>0.57699999999999818</v>
      </c>
      <c r="D29" s="282"/>
      <c r="E29" s="282"/>
    </row>
    <row r="30" spans="2:5" ht="14.4">
      <c r="B30" s="279" t="s">
        <v>753</v>
      </c>
      <c r="C30" s="282">
        <v>0</v>
      </c>
      <c r="D30" s="282"/>
      <c r="E30" s="282"/>
    </row>
    <row r="31" spans="2:5" ht="14.4">
      <c r="C31" s="283">
        <f>(SUM(C17:C30)/1)</f>
        <v>4.5360000000000014</v>
      </c>
      <c r="D31" s="283">
        <f>SUM(D17:D30)</f>
        <v>0</v>
      </c>
      <c r="E31" s="283">
        <f>SUM(E17:E30)</f>
        <v>0</v>
      </c>
    </row>
    <row r="32" spans="2:5" ht="14.4">
      <c r="C32" s="48" t="s">
        <v>10</v>
      </c>
      <c r="D32" s="48" t="s">
        <v>164</v>
      </c>
      <c r="E32" s="48" t="s">
        <v>165</v>
      </c>
    </row>
  </sheetData>
  <mergeCells count="7">
    <mergeCell ref="B15:E15"/>
    <mergeCell ref="B7:E7"/>
    <mergeCell ref="B8:E8"/>
    <mergeCell ref="B9:E9"/>
    <mergeCell ref="B11:E11"/>
    <mergeCell ref="B12:E12"/>
    <mergeCell ref="B13:E13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L26"/>
  <sheetViews>
    <sheetView showGridLines="0" zoomScale="80" zoomScaleNormal="80" workbookViewId="0"/>
  </sheetViews>
  <sheetFormatPr defaultRowHeight="13.8"/>
  <cols>
    <col min="1" max="1" width="5.375" customWidth="1"/>
    <col min="2" max="2" width="13.125" bestFit="1" customWidth="1"/>
    <col min="3" max="3" width="62.125" bestFit="1" customWidth="1"/>
    <col min="4" max="8" width="12.625" customWidth="1"/>
    <col min="9" max="11" width="12.625" style="51" customWidth="1"/>
    <col min="12" max="12" width="57.125" customWidth="1"/>
  </cols>
  <sheetData>
    <row r="1" spans="2:12" s="1" customFormat="1" ht="18">
      <c r="B1" s="87"/>
      <c r="C1" s="88"/>
    </row>
    <row r="2" spans="2:12" s="1" customFormat="1">
      <c r="C2" s="20"/>
    </row>
    <row r="3" spans="2:12" s="1" customFormat="1">
      <c r="C3" s="20"/>
      <c r="F3"/>
    </row>
    <row r="4" spans="2:12" s="1" customFormat="1">
      <c r="C4" s="20"/>
      <c r="F4"/>
    </row>
    <row r="5" spans="2:12" s="1" customFormat="1">
      <c r="B5" s="89"/>
      <c r="C5" s="90"/>
      <c r="D5" s="89"/>
      <c r="E5" s="89"/>
      <c r="F5"/>
    </row>
    <row r="6" spans="2:12" s="1" customFormat="1">
      <c r="C6" s="20"/>
    </row>
    <row r="7" spans="2:12" s="1" customFormat="1" ht="49.95" customHeight="1">
      <c r="B7" s="330" t="s">
        <v>680</v>
      </c>
      <c r="C7" s="331"/>
      <c r="D7" s="331"/>
      <c r="E7" s="332"/>
    </row>
    <row r="8" spans="2:12" s="1" customFormat="1" ht="15.6">
      <c r="B8" s="371" t="s">
        <v>698</v>
      </c>
      <c r="C8" s="372"/>
      <c r="D8" s="372"/>
      <c r="E8" s="373"/>
    </row>
    <row r="9" spans="2:12" s="1" customFormat="1" ht="15.6">
      <c r="B9" s="374" t="s">
        <v>681</v>
      </c>
      <c r="C9" s="375"/>
      <c r="D9" s="375"/>
      <c r="E9" s="376"/>
    </row>
    <row r="10" spans="2:12" s="1" customFormat="1" ht="15.6">
      <c r="B10" s="284"/>
      <c r="C10" s="284"/>
      <c r="D10" s="284"/>
    </row>
    <row r="11" spans="2:12" s="1" customFormat="1" ht="18" customHeight="1">
      <c r="B11" s="377" t="s">
        <v>746</v>
      </c>
      <c r="C11" s="378"/>
      <c r="D11" s="378"/>
      <c r="E11" s="379"/>
    </row>
    <row r="12" spans="2:12" s="1" customFormat="1" ht="18" customHeight="1">
      <c r="B12" s="380" t="s">
        <v>683</v>
      </c>
      <c r="C12" s="381"/>
      <c r="D12" s="381"/>
      <c r="E12" s="382"/>
    </row>
    <row r="13" spans="2:12" s="1" customFormat="1" ht="18" customHeight="1">
      <c r="B13" s="383" t="s">
        <v>684</v>
      </c>
      <c r="C13" s="384"/>
      <c r="D13" s="384"/>
      <c r="E13" s="385"/>
    </row>
    <row r="14" spans="2:12" s="285" customFormat="1" ht="13.2"/>
    <row r="15" spans="2:12" ht="14.4">
      <c r="B15" s="386" t="s">
        <v>747</v>
      </c>
      <c r="C15" s="387"/>
      <c r="D15" s="387"/>
      <c r="E15" s="387"/>
      <c r="F15" s="387"/>
      <c r="G15" s="387"/>
      <c r="H15" s="387"/>
      <c r="I15" s="387"/>
      <c r="J15" s="387"/>
      <c r="K15" s="387"/>
      <c r="L15" s="388"/>
    </row>
    <row r="16" spans="2:12" ht="28.8">
      <c r="B16" s="364" t="s">
        <v>166</v>
      </c>
      <c r="C16" s="364" t="s">
        <v>167</v>
      </c>
      <c r="D16" s="286" t="s">
        <v>703</v>
      </c>
      <c r="E16" s="286" t="s">
        <v>705</v>
      </c>
      <c r="F16" s="286" t="s">
        <v>707</v>
      </c>
      <c r="G16" s="286" t="s">
        <v>708</v>
      </c>
      <c r="H16" s="286" t="s">
        <v>709</v>
      </c>
      <c r="I16" s="389" t="s">
        <v>169</v>
      </c>
      <c r="J16" s="389" t="s">
        <v>168</v>
      </c>
      <c r="K16" s="389" t="s">
        <v>170</v>
      </c>
      <c r="L16" s="391" t="s">
        <v>171</v>
      </c>
    </row>
    <row r="17" spans="2:12" ht="14.4">
      <c r="B17" s="365"/>
      <c r="C17" s="365"/>
      <c r="D17" s="286" t="s">
        <v>704</v>
      </c>
      <c r="E17" s="286" t="s">
        <v>706</v>
      </c>
      <c r="F17" s="286" t="s">
        <v>704</v>
      </c>
      <c r="G17" s="286" t="s">
        <v>704</v>
      </c>
      <c r="H17" s="286" t="s">
        <v>706</v>
      </c>
      <c r="I17" s="390"/>
      <c r="J17" s="390"/>
      <c r="K17" s="390"/>
      <c r="L17" s="392"/>
    </row>
    <row r="18" spans="2:12" ht="14.4">
      <c r="B18" s="49" t="s">
        <v>754</v>
      </c>
      <c r="C18" s="49" t="s">
        <v>755</v>
      </c>
      <c r="D18" s="50">
        <f>0.349999999999994*1000</f>
        <v>349.99999999999397</v>
      </c>
      <c r="E18" s="50">
        <f>D18*G18</f>
        <v>3604.9999999999382</v>
      </c>
      <c r="F18" s="85"/>
      <c r="G18" s="50">
        <v>10.3</v>
      </c>
      <c r="H18" s="50"/>
      <c r="I18" s="298"/>
      <c r="J18" s="298"/>
      <c r="K18" s="298"/>
      <c r="L18" s="49"/>
    </row>
    <row r="19" spans="2:12" ht="14.4">
      <c r="B19" s="297"/>
      <c r="C19" s="292" t="s">
        <v>172</v>
      </c>
      <c r="D19" s="293">
        <f>SUM(D18:D18)</f>
        <v>349.99999999999397</v>
      </c>
      <c r="E19" s="294">
        <f>SUM(E18:E18)</f>
        <v>3604.9999999999382</v>
      </c>
      <c r="F19" s="295"/>
      <c r="G19" s="295"/>
      <c r="H19" s="295"/>
      <c r="I19" s="296"/>
      <c r="J19" s="296"/>
      <c r="K19" s="296"/>
      <c r="L19" s="297"/>
    </row>
    <row r="20" spans="2:12" ht="14.4">
      <c r="B20" s="210"/>
      <c r="C20" s="210"/>
      <c r="D20" s="210"/>
      <c r="E20" s="210"/>
      <c r="F20" s="210"/>
      <c r="G20" s="210"/>
      <c r="H20" s="210"/>
      <c r="I20" s="288"/>
      <c r="J20" s="288"/>
      <c r="K20" s="288"/>
      <c r="L20" s="210"/>
    </row>
    <row r="21" spans="2:12" ht="14.4">
      <c r="B21" s="210"/>
      <c r="C21" s="210" t="s">
        <v>553</v>
      </c>
      <c r="D21" s="210"/>
      <c r="E21" s="210"/>
      <c r="F21" s="210"/>
      <c r="G21" s="210"/>
      <c r="H21" s="210"/>
      <c r="I21" s="288"/>
      <c r="J21" s="288"/>
      <c r="K21" s="288"/>
      <c r="L21" s="210"/>
    </row>
    <row r="22" spans="2:12" ht="14.4">
      <c r="B22" s="210"/>
      <c r="C22" s="179" t="s">
        <v>554</v>
      </c>
      <c r="D22" s="289">
        <f>D19/30</f>
        <v>11.666666666666465</v>
      </c>
      <c r="E22" s="210"/>
      <c r="F22" s="210"/>
      <c r="G22" s="210"/>
      <c r="H22" s="210"/>
      <c r="I22" s="288"/>
      <c r="J22" s="288"/>
      <c r="K22" s="288"/>
      <c r="L22" s="210"/>
    </row>
    <row r="23" spans="2:12" ht="14.4">
      <c r="B23" s="210"/>
      <c r="C23" s="210"/>
      <c r="D23" s="210"/>
      <c r="E23" s="210"/>
      <c r="F23" s="210"/>
      <c r="G23" s="210"/>
      <c r="H23" s="210"/>
      <c r="I23" s="288"/>
      <c r="J23" s="288"/>
      <c r="K23" s="288"/>
      <c r="L23" s="210"/>
    </row>
    <row r="24" spans="2:12" ht="14.4">
      <c r="B24" s="210"/>
      <c r="C24" s="179" t="s">
        <v>555</v>
      </c>
      <c r="D24" s="290">
        <v>14</v>
      </c>
      <c r="E24" s="210"/>
      <c r="F24" s="210"/>
      <c r="G24" s="210"/>
      <c r="H24" s="210"/>
      <c r="I24" s="288"/>
      <c r="J24" s="288"/>
      <c r="K24" s="288"/>
      <c r="L24" s="210"/>
    </row>
    <row r="25" spans="2:12" ht="14.4">
      <c r="B25" s="210"/>
      <c r="C25" s="210"/>
      <c r="D25" s="210"/>
      <c r="E25" s="210"/>
      <c r="F25" s="210"/>
      <c r="G25" s="210"/>
      <c r="H25" s="210"/>
      <c r="I25" s="288"/>
      <c r="J25" s="288"/>
      <c r="K25" s="288"/>
      <c r="L25" s="210"/>
    </row>
    <row r="26" spans="2:12" ht="14.4">
      <c r="B26" s="210"/>
      <c r="C26" s="291" t="s">
        <v>556</v>
      </c>
      <c r="D26" s="287">
        <f>D22*D24</f>
        <v>163.33333333333053</v>
      </c>
      <c r="E26" s="210"/>
      <c r="F26" s="210"/>
      <c r="G26" s="210"/>
      <c r="H26" s="210"/>
      <c r="I26" s="288"/>
      <c r="J26" s="288"/>
      <c r="K26" s="288"/>
      <c r="L26" s="210"/>
    </row>
  </sheetData>
  <mergeCells count="13">
    <mergeCell ref="B15:L15"/>
    <mergeCell ref="B16:B17"/>
    <mergeCell ref="C16:C17"/>
    <mergeCell ref="I16:I17"/>
    <mergeCell ref="J16:J17"/>
    <mergeCell ref="K16:K17"/>
    <mergeCell ref="L16:L17"/>
    <mergeCell ref="B13:E13"/>
    <mergeCell ref="B7:E7"/>
    <mergeCell ref="B8:E8"/>
    <mergeCell ref="B9:E9"/>
    <mergeCell ref="B11:E11"/>
    <mergeCell ref="B12:E12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E992-EEFE-4201-8324-2420D4A87DE7}">
  <sheetPr>
    <tabColor rgb="FF00B050"/>
  </sheetPr>
  <dimension ref="B1:F34"/>
  <sheetViews>
    <sheetView showGridLines="0" zoomScale="80" zoomScaleNormal="80" workbookViewId="0"/>
  </sheetViews>
  <sheetFormatPr defaultColWidth="9.875" defaultRowHeight="15.6"/>
  <cols>
    <col min="1" max="1" width="3" customWidth="1"/>
    <col min="2" max="2" width="102" style="163" bestFit="1" customWidth="1"/>
    <col min="3" max="3" width="12.75" style="163" bestFit="1" customWidth="1"/>
    <col min="4" max="4" width="20.75" style="163" customWidth="1"/>
    <col min="5" max="5" width="17.625" style="163" customWidth="1"/>
    <col min="6" max="6" width="19.125" style="163" bestFit="1" customWidth="1"/>
  </cols>
  <sheetData>
    <row r="1" spans="2:6" s="1" customFormat="1" ht="18">
      <c r="B1" s="87"/>
      <c r="C1" s="88"/>
    </row>
    <row r="2" spans="2:6" s="1" customFormat="1" ht="13.8">
      <c r="C2" s="20"/>
    </row>
    <row r="3" spans="2:6" s="1" customFormat="1" ht="13.8">
      <c r="C3" s="20"/>
      <c r="F3"/>
    </row>
    <row r="4" spans="2:6" s="1" customFormat="1" ht="13.8">
      <c r="C4" s="20"/>
      <c r="F4"/>
    </row>
    <row r="5" spans="2:6" s="1" customFormat="1" ht="13.8">
      <c r="B5" s="125"/>
      <c r="C5" s="126"/>
      <c r="D5" s="125"/>
    </row>
    <row r="6" spans="2:6" s="1" customFormat="1" ht="13.8">
      <c r="C6" s="20"/>
    </row>
    <row r="7" spans="2:6" s="1" customFormat="1">
      <c r="B7" s="330" t="s">
        <v>680</v>
      </c>
      <c r="C7" s="331"/>
      <c r="D7" s="332"/>
    </row>
    <row r="8" spans="2:6" s="1" customFormat="1">
      <c r="B8" s="91" t="s">
        <v>698</v>
      </c>
      <c r="C8" s="92"/>
      <c r="D8" s="93"/>
    </row>
    <row r="9" spans="2:6" s="1" customFormat="1">
      <c r="B9" s="94" t="s">
        <v>681</v>
      </c>
      <c r="C9" s="95"/>
      <c r="D9" s="96"/>
    </row>
    <row r="10" spans="2:6" s="1" customFormat="1">
      <c r="B10" s="97"/>
      <c r="C10" s="98"/>
      <c r="D10" s="97"/>
    </row>
    <row r="11" spans="2:6" s="1" customFormat="1" ht="18">
      <c r="B11" s="99" t="s">
        <v>734</v>
      </c>
      <c r="C11" s="100"/>
      <c r="D11" s="101"/>
    </row>
    <row r="12" spans="2:6" s="1" customFormat="1" ht="18">
      <c r="B12" s="102" t="s">
        <v>683</v>
      </c>
      <c r="C12" s="103"/>
      <c r="D12" s="104"/>
    </row>
    <row r="13" spans="2:6" s="1" customFormat="1" ht="18">
      <c r="B13" s="105" t="s">
        <v>684</v>
      </c>
      <c r="C13" s="106"/>
      <c r="D13" s="107"/>
    </row>
    <row r="15" spans="2:6" ht="14.4">
      <c r="B15" s="127" t="s">
        <v>710</v>
      </c>
      <c r="C15" s="128"/>
      <c r="D15" s="129"/>
      <c r="E15" s="130" t="s">
        <v>711</v>
      </c>
      <c r="F15" s="130" t="s">
        <v>712</v>
      </c>
    </row>
    <row r="16" spans="2:6" ht="13.8">
      <c r="B16" s="131" t="s">
        <v>713</v>
      </c>
      <c r="C16" s="132">
        <f>F16</f>
        <v>6.1570410962807604E-2</v>
      </c>
      <c r="D16" s="133" t="s">
        <v>714</v>
      </c>
      <c r="E16" s="134">
        <v>4.87E-2</v>
      </c>
      <c r="F16" s="134">
        <f>F33/E33*E16</f>
        <v>6.1570410962807604E-2</v>
      </c>
    </row>
    <row r="17" spans="2:6" ht="13.8">
      <c r="B17" s="135" t="s">
        <v>715</v>
      </c>
      <c r="C17" s="136"/>
      <c r="D17" s="137" t="s">
        <v>716</v>
      </c>
      <c r="E17" s="138">
        <v>8.0000000000000002E-3</v>
      </c>
      <c r="F17" s="138">
        <f>F$33/E$33*E17</f>
        <v>1.0114235887114185E-2</v>
      </c>
    </row>
    <row r="18" spans="2:6" ht="13.8">
      <c r="B18" s="135" t="s">
        <v>717</v>
      </c>
      <c r="C18" s="136">
        <f>E18</f>
        <v>2.5000000000000001E-3</v>
      </c>
      <c r="D18" s="139" t="s">
        <v>718</v>
      </c>
      <c r="E18" s="134">
        <v>2.5000000000000001E-3</v>
      </c>
      <c r="F18" s="134">
        <f>F$33/E$33*E18</f>
        <v>3.160698714723183E-3</v>
      </c>
    </row>
    <row r="19" spans="2:6" ht="13.8">
      <c r="B19" s="135" t="s">
        <v>719</v>
      </c>
      <c r="C19" s="136">
        <f>E19</f>
        <v>5.0000000000000001E-3</v>
      </c>
      <c r="D19" s="139" t="s">
        <v>720</v>
      </c>
      <c r="E19" s="140">
        <v>5.0000000000000001E-3</v>
      </c>
      <c r="F19" s="140">
        <f>F$33/E$33*E19</f>
        <v>6.3213974294463659E-3</v>
      </c>
    </row>
    <row r="20" spans="2:6" ht="14.4">
      <c r="B20" s="141"/>
      <c r="C20" s="142"/>
      <c r="D20" s="143" t="s">
        <v>721</v>
      </c>
      <c r="E20" s="144">
        <f>SUM(E16:E19)</f>
        <v>6.4200000000000007E-2</v>
      </c>
      <c r="F20" s="144">
        <f>F$33/E$33*E20</f>
        <v>8.1166742994091351E-2</v>
      </c>
    </row>
    <row r="21" spans="2:6" ht="14.4">
      <c r="B21" s="127" t="s">
        <v>722</v>
      </c>
      <c r="C21" s="128"/>
      <c r="D21" s="129"/>
      <c r="E21" s="130" t="s">
        <v>711</v>
      </c>
      <c r="F21" s="130" t="s">
        <v>712</v>
      </c>
    </row>
    <row r="22" spans="2:6" ht="13.8">
      <c r="B22" s="135" t="s">
        <v>722</v>
      </c>
      <c r="C22" s="136">
        <f>F22</f>
        <v>7.1937502747099646E-2</v>
      </c>
      <c r="D22" s="139" t="s">
        <v>723</v>
      </c>
      <c r="E22" s="140">
        <v>5.6899999999999999E-2</v>
      </c>
      <c r="F22" s="140">
        <f>F33/E33*E22</f>
        <v>7.1937502747099646E-2</v>
      </c>
    </row>
    <row r="23" spans="2:6" ht="14.4">
      <c r="B23" s="145"/>
      <c r="C23" s="142"/>
      <c r="D23" s="143" t="s">
        <v>721</v>
      </c>
      <c r="E23" s="144">
        <f>SUM(E22:E22)</f>
        <v>5.6899999999999999E-2</v>
      </c>
      <c r="F23" s="144">
        <f>SUM(F22:F22)</f>
        <v>7.1937502747099646E-2</v>
      </c>
    </row>
    <row r="24" spans="2:6" ht="14.4">
      <c r="B24" s="146" t="s">
        <v>724</v>
      </c>
      <c r="C24" s="147"/>
      <c r="D24" s="148"/>
      <c r="E24" s="149">
        <f>E23+E20</f>
        <v>0.12110000000000001</v>
      </c>
      <c r="F24" s="149">
        <f>F23+F20</f>
        <v>0.153104245741191</v>
      </c>
    </row>
    <row r="25" spans="2:6" ht="14.4">
      <c r="B25" s="127" t="s">
        <v>725</v>
      </c>
      <c r="C25" s="128"/>
      <c r="D25" s="129"/>
      <c r="E25" s="130" t="s">
        <v>711</v>
      </c>
      <c r="F25" s="130" t="s">
        <v>712</v>
      </c>
    </row>
    <row r="26" spans="2:6" ht="13.8">
      <c r="B26" s="135" t="s">
        <v>726</v>
      </c>
      <c r="C26" s="136">
        <f>E26</f>
        <v>6.4999999999999997E-3</v>
      </c>
      <c r="D26" s="139" t="s">
        <v>727</v>
      </c>
      <c r="E26" s="138">
        <v>6.4999999999999997E-3</v>
      </c>
      <c r="F26" s="138">
        <f>F$33/E$33*E26</f>
        <v>8.2178166582802751E-3</v>
      </c>
    </row>
    <row r="27" spans="2:6" ht="13.8">
      <c r="B27" s="135" t="s">
        <v>728</v>
      </c>
      <c r="C27" s="136">
        <f>E27</f>
        <v>0.03</v>
      </c>
      <c r="D27" s="139" t="s">
        <v>727</v>
      </c>
      <c r="E27" s="138">
        <v>0.03</v>
      </c>
      <c r="F27" s="138">
        <f>F$33/E$33*E27</f>
        <v>3.7928384576678194E-2</v>
      </c>
    </row>
    <row r="28" spans="2:6" ht="13.8">
      <c r="B28" s="135" t="s">
        <v>729</v>
      </c>
      <c r="C28" s="136">
        <f>E28</f>
        <v>5.1610070203705838E-2</v>
      </c>
      <c r="D28" s="139" t="s">
        <v>727</v>
      </c>
      <c r="E28" s="150">
        <f>'[1]Planilha Alíquota Municipal'!$O$13</f>
        <v>5.1610070203705838E-2</v>
      </c>
      <c r="F28" s="151">
        <f>F$33/E$33*E28</f>
        <v>6.5249553023850507E-2</v>
      </c>
    </row>
    <row r="29" spans="2:6" ht="14.4">
      <c r="B29" s="145"/>
      <c r="C29" s="142"/>
      <c r="D29" s="143" t="s">
        <v>721</v>
      </c>
      <c r="E29" s="144">
        <f>SUM(E26:E28)</f>
        <v>8.8110070203705843E-2</v>
      </c>
      <c r="F29" s="144">
        <f>SUM(F26:F28)</f>
        <v>0.11139575425880897</v>
      </c>
    </row>
    <row r="30" spans="2:6" ht="14.4">
      <c r="B30" s="135" t="s">
        <v>730</v>
      </c>
      <c r="C30" s="152"/>
      <c r="D30" s="139"/>
      <c r="E30" s="153">
        <f>E29+E24</f>
        <v>0.20921007020370586</v>
      </c>
      <c r="F30" s="153">
        <f>F29+F24</f>
        <v>0.26449999999999996</v>
      </c>
    </row>
    <row r="31" spans="2:6" ht="13.8">
      <c r="B31" s="135" t="s">
        <v>731</v>
      </c>
      <c r="C31" s="152"/>
      <c r="D31" s="139"/>
      <c r="E31" s="138">
        <f>E32-E30</f>
        <v>0.79078992979629414</v>
      </c>
      <c r="F31" s="138"/>
    </row>
    <row r="32" spans="2:6" ht="14.4">
      <c r="B32" s="154"/>
      <c r="C32" s="155"/>
      <c r="D32" s="156"/>
      <c r="E32" s="157">
        <v>1</v>
      </c>
      <c r="F32" s="138"/>
    </row>
    <row r="33" spans="2:6" ht="14.4">
      <c r="B33" s="158" t="s">
        <v>732</v>
      </c>
      <c r="C33" s="159"/>
      <c r="D33" s="160"/>
      <c r="E33" s="161">
        <f>E30</f>
        <v>0.20921007020370586</v>
      </c>
      <c r="F33" s="161">
        <f>TRUNC((1/(1-E33)-1),4)</f>
        <v>0.26450000000000001</v>
      </c>
    </row>
    <row r="34" spans="2:6" ht="14.4">
      <c r="B34" s="158" t="s">
        <v>733</v>
      </c>
      <c r="C34" s="159"/>
      <c r="D34" s="160"/>
      <c r="E34" s="162"/>
      <c r="F34" s="161">
        <v>0.15</v>
      </c>
    </row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A2BF-C3C4-4764-B975-8E8E4D1BAD5F}">
  <sheetPr>
    <tabColor rgb="FF00B050"/>
  </sheetPr>
  <dimension ref="B1:AM40"/>
  <sheetViews>
    <sheetView showGridLines="0" zoomScale="80" zoomScaleNormal="80" workbookViewId="0"/>
  </sheetViews>
  <sheetFormatPr defaultColWidth="10" defaultRowHeight="13.8"/>
  <cols>
    <col min="1" max="1" width="3" style="1" customWidth="1"/>
    <col min="2" max="2" width="10.25" style="1" customWidth="1"/>
    <col min="3" max="3" width="76.75" style="1" customWidth="1"/>
    <col min="4" max="4" width="17.625" style="1" customWidth="1"/>
    <col min="5" max="5" width="7.125" style="1" customWidth="1"/>
    <col min="6" max="6" width="15.375" style="1" customWidth="1"/>
    <col min="7" max="7" width="15.25" style="1" bestFit="1" customWidth="1"/>
    <col min="8" max="33" width="14.5" style="1" bestFit="1" customWidth="1"/>
    <col min="34" max="34" width="15.75" style="1" bestFit="1" customWidth="1"/>
    <col min="35" max="35" width="14.5" style="1" bestFit="1" customWidth="1"/>
    <col min="36" max="36" width="17.25" style="1" customWidth="1"/>
    <col min="37" max="37" width="10" style="1"/>
    <col min="38" max="38" width="14.625" style="1" bestFit="1" customWidth="1"/>
    <col min="39" max="39" width="16.625" style="1" customWidth="1"/>
    <col min="40" max="16384" width="10" style="1"/>
  </cols>
  <sheetData>
    <row r="1" spans="2:36" ht="18">
      <c r="B1" s="87"/>
      <c r="C1" s="88"/>
    </row>
    <row r="2" spans="2:36">
      <c r="C2" s="20"/>
    </row>
    <row r="3" spans="2:36">
      <c r="C3" s="20"/>
      <c r="F3"/>
    </row>
    <row r="4" spans="2:36">
      <c r="C4" s="20"/>
      <c r="F4"/>
    </row>
    <row r="5" spans="2:36">
      <c r="B5" s="89"/>
      <c r="C5" s="90"/>
      <c r="D5" s="89"/>
    </row>
    <row r="6" spans="2:36">
      <c r="C6" s="20"/>
    </row>
    <row r="7" spans="2:36" ht="49.95" customHeight="1">
      <c r="B7" s="330" t="s">
        <v>680</v>
      </c>
      <c r="C7" s="331"/>
      <c r="D7" s="332"/>
    </row>
    <row r="8" spans="2:36" ht="15.6">
      <c r="B8" s="91" t="s">
        <v>698</v>
      </c>
      <c r="C8" s="92"/>
      <c r="D8" s="93"/>
    </row>
    <row r="9" spans="2:36" ht="15.6">
      <c r="B9" s="94" t="s">
        <v>681</v>
      </c>
      <c r="C9" s="95"/>
      <c r="D9" s="96"/>
    </row>
    <row r="10" spans="2:36" ht="15.6">
      <c r="B10" s="97"/>
      <c r="C10" s="98"/>
      <c r="D10" s="97"/>
    </row>
    <row r="11" spans="2:36" ht="18">
      <c r="B11" s="99" t="s">
        <v>741</v>
      </c>
      <c r="C11" s="100"/>
      <c r="D11" s="101"/>
    </row>
    <row r="12" spans="2:36" ht="18">
      <c r="B12" s="102" t="s">
        <v>683</v>
      </c>
      <c r="C12" s="103"/>
      <c r="D12" s="104"/>
    </row>
    <row r="13" spans="2:36" ht="18">
      <c r="B13" s="105" t="s">
        <v>684</v>
      </c>
      <c r="C13" s="106"/>
      <c r="D13" s="107"/>
    </row>
    <row r="14" spans="2:36">
      <c r="C14" s="20"/>
    </row>
    <row r="15" spans="2:36">
      <c r="B15" s="334" t="s">
        <v>0</v>
      </c>
      <c r="C15" s="334" t="s">
        <v>236</v>
      </c>
      <c r="D15" s="202" t="s">
        <v>237</v>
      </c>
      <c r="E15" s="220" t="s">
        <v>238</v>
      </c>
      <c r="F15" s="336" t="s">
        <v>126</v>
      </c>
      <c r="G15" s="336" t="s">
        <v>127</v>
      </c>
      <c r="H15" s="336" t="s">
        <v>128</v>
      </c>
      <c r="I15" s="336" t="s">
        <v>129</v>
      </c>
      <c r="J15" s="336" t="s">
        <v>130</v>
      </c>
      <c r="K15" s="336" t="s">
        <v>131</v>
      </c>
      <c r="L15" s="333" t="s">
        <v>132</v>
      </c>
      <c r="M15" s="333" t="s">
        <v>133</v>
      </c>
      <c r="N15" s="333" t="s">
        <v>134</v>
      </c>
      <c r="O15" s="333" t="s">
        <v>135</v>
      </c>
      <c r="P15" s="333" t="s">
        <v>136</v>
      </c>
      <c r="Q15" s="333" t="s">
        <v>137</v>
      </c>
      <c r="R15" s="333" t="s">
        <v>138</v>
      </c>
      <c r="S15" s="333" t="s">
        <v>139</v>
      </c>
      <c r="T15" s="333" t="s">
        <v>140</v>
      </c>
      <c r="U15" s="333" t="s">
        <v>141</v>
      </c>
      <c r="V15" s="333" t="s">
        <v>142</v>
      </c>
      <c r="W15" s="333" t="s">
        <v>143</v>
      </c>
      <c r="X15" s="333" t="s">
        <v>144</v>
      </c>
      <c r="Y15" s="333" t="s">
        <v>145</v>
      </c>
      <c r="Z15" s="333" t="s">
        <v>146</v>
      </c>
      <c r="AA15" s="333" t="s">
        <v>147</v>
      </c>
      <c r="AB15" s="333" t="s">
        <v>148</v>
      </c>
      <c r="AC15" s="333" t="s">
        <v>149</v>
      </c>
      <c r="AD15" s="333" t="s">
        <v>150</v>
      </c>
      <c r="AE15" s="333" t="s">
        <v>151</v>
      </c>
      <c r="AF15" s="333" t="s">
        <v>152</v>
      </c>
      <c r="AG15" s="333" t="s">
        <v>153</v>
      </c>
      <c r="AH15" s="333" t="s">
        <v>154</v>
      </c>
      <c r="AI15" s="333" t="s">
        <v>155</v>
      </c>
      <c r="AJ15" s="338" t="s">
        <v>214</v>
      </c>
    </row>
    <row r="16" spans="2:36">
      <c r="B16" s="335"/>
      <c r="C16" s="335"/>
      <c r="D16" s="202" t="s">
        <v>174</v>
      </c>
      <c r="E16" s="220" t="s">
        <v>174</v>
      </c>
      <c r="F16" s="337"/>
      <c r="G16" s="337"/>
      <c r="H16" s="337"/>
      <c r="I16" s="337"/>
      <c r="J16" s="337"/>
      <c r="K16" s="337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33"/>
      <c r="Z16" s="333"/>
      <c r="AA16" s="333"/>
      <c r="AB16" s="333"/>
      <c r="AC16" s="333"/>
      <c r="AD16" s="333"/>
      <c r="AE16" s="333"/>
      <c r="AF16" s="333"/>
      <c r="AG16" s="333"/>
      <c r="AH16" s="333"/>
      <c r="AI16" s="333"/>
      <c r="AJ16" s="338"/>
    </row>
    <row r="17" spans="2:36" ht="18">
      <c r="B17" s="221" t="s">
        <v>217</v>
      </c>
      <c r="C17" s="222" t="s">
        <v>239</v>
      </c>
      <c r="D17" s="223"/>
      <c r="E17" s="223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3"/>
      <c r="AE17" s="223"/>
      <c r="AF17" s="223"/>
      <c r="AG17" s="223"/>
      <c r="AH17" s="223"/>
      <c r="AI17" s="223"/>
      <c r="AJ17" s="225"/>
    </row>
    <row r="18" spans="2:36">
      <c r="B18" s="339" t="s">
        <v>11</v>
      </c>
      <c r="C18" s="340" t="str">
        <f>+CONCATENATE("Programa - ",'MC Conservação Rotina'!C17)</f>
        <v>Programa - PAVIMENTO</v>
      </c>
      <c r="D18" s="341">
        <f>'MC Conservação Rotina'!AJ82</f>
        <v>496133.12149401935</v>
      </c>
      <c r="E18" s="299" t="s">
        <v>238</v>
      </c>
      <c r="F18" s="63">
        <f>+F19/$D18</f>
        <v>0</v>
      </c>
      <c r="G18" s="64">
        <f t="shared" ref="G18:AI18" si="0">+G19/$D18</f>
        <v>8.615766314015548E-2</v>
      </c>
      <c r="H18" s="64">
        <f t="shared" si="0"/>
        <v>8.615766314015548E-2</v>
      </c>
      <c r="I18" s="64">
        <f t="shared" si="0"/>
        <v>8.615766314015548E-2</v>
      </c>
      <c r="J18" s="64">
        <f t="shared" si="0"/>
        <v>8.615766314015548E-2</v>
      </c>
      <c r="K18" s="64">
        <f t="shared" si="0"/>
        <v>2.6214773897575126E-2</v>
      </c>
      <c r="L18" s="64">
        <f t="shared" si="0"/>
        <v>2.6214773897575126E-2</v>
      </c>
      <c r="M18" s="64">
        <f t="shared" si="0"/>
        <v>2.6214773897575126E-2</v>
      </c>
      <c r="N18" s="64">
        <f t="shared" si="0"/>
        <v>2.6214773897575126E-2</v>
      </c>
      <c r="O18" s="64">
        <f t="shared" si="0"/>
        <v>2.6214773897575126E-2</v>
      </c>
      <c r="P18" s="64">
        <f t="shared" si="0"/>
        <v>2.6214773897575126E-2</v>
      </c>
      <c r="Q18" s="64">
        <f t="shared" si="0"/>
        <v>2.6214773897575126E-2</v>
      </c>
      <c r="R18" s="64">
        <f t="shared" si="0"/>
        <v>2.6214773897575126E-2</v>
      </c>
      <c r="S18" s="64">
        <f t="shared" si="0"/>
        <v>2.6214773897575126E-2</v>
      </c>
      <c r="T18" s="64">
        <f t="shared" si="0"/>
        <v>2.6214773897575126E-2</v>
      </c>
      <c r="U18" s="64">
        <f t="shared" si="0"/>
        <v>2.6214773897575126E-2</v>
      </c>
      <c r="V18" s="64">
        <f t="shared" si="0"/>
        <v>2.6214773897575126E-2</v>
      </c>
      <c r="W18" s="64">
        <f t="shared" si="0"/>
        <v>2.6214773897575126E-2</v>
      </c>
      <c r="X18" s="64">
        <f t="shared" si="0"/>
        <v>2.6214773897575126E-2</v>
      </c>
      <c r="Y18" s="64">
        <f t="shared" si="0"/>
        <v>2.6214773897575126E-2</v>
      </c>
      <c r="Z18" s="64">
        <f t="shared" si="0"/>
        <v>2.6214773897575126E-2</v>
      </c>
      <c r="AA18" s="64">
        <f t="shared" si="0"/>
        <v>2.6214773897575126E-2</v>
      </c>
      <c r="AB18" s="64">
        <f t="shared" si="0"/>
        <v>2.6214773897575126E-2</v>
      </c>
      <c r="AC18" s="64">
        <f t="shared" si="0"/>
        <v>2.6214773897575126E-2</v>
      </c>
      <c r="AD18" s="64">
        <f t="shared" si="0"/>
        <v>2.6214773897575126E-2</v>
      </c>
      <c r="AE18" s="64">
        <f t="shared" si="0"/>
        <v>2.6214773897575126E-2</v>
      </c>
      <c r="AF18" s="64">
        <f t="shared" si="0"/>
        <v>2.6214773897575126E-2</v>
      </c>
      <c r="AG18" s="64">
        <f t="shared" si="0"/>
        <v>2.6214773897575126E-2</v>
      </c>
      <c r="AH18" s="64">
        <f t="shared" si="0"/>
        <v>2.6214773897575126E-2</v>
      </c>
      <c r="AI18" s="65">
        <f t="shared" si="0"/>
        <v>2.6214773897575126E-2</v>
      </c>
      <c r="AJ18" s="66">
        <f t="shared" ref="AJ18:AJ35" si="1">+SUM(F18:AI18)</f>
        <v>0.99999999999999956</v>
      </c>
    </row>
    <row r="19" spans="2:36">
      <c r="B19" s="339"/>
      <c r="C19" s="340"/>
      <c r="D19" s="341"/>
      <c r="E19" s="300" t="s">
        <v>240</v>
      </c>
      <c r="F19" s="67">
        <f>'MC Conservação Rotina'!F82</f>
        <v>0</v>
      </c>
      <c r="G19" s="227">
        <f>'MC Conservação Rotina'!G82</f>
        <v>42745.670354355549</v>
      </c>
      <c r="H19" s="227">
        <f>'MC Conservação Rotina'!H82</f>
        <v>42745.670354355549</v>
      </c>
      <c r="I19" s="227">
        <f>'MC Conservação Rotina'!I82</f>
        <v>42745.670354355549</v>
      </c>
      <c r="J19" s="227">
        <f>'MC Conservação Rotina'!J82</f>
        <v>42745.670354355549</v>
      </c>
      <c r="K19" s="227">
        <f>'MC Conservação Rotina'!K82</f>
        <v>13006.017603063887</v>
      </c>
      <c r="L19" s="227">
        <f>'MC Conservação Rotina'!L82</f>
        <v>13006.017603063887</v>
      </c>
      <c r="M19" s="227">
        <f>'MC Conservação Rotina'!M82</f>
        <v>13006.017603063887</v>
      </c>
      <c r="N19" s="227">
        <f>'MC Conservação Rotina'!N82</f>
        <v>13006.017603063887</v>
      </c>
      <c r="O19" s="227">
        <f>'MC Conservação Rotina'!O82</f>
        <v>13006.017603063887</v>
      </c>
      <c r="P19" s="227">
        <f>'MC Conservação Rotina'!P82</f>
        <v>13006.017603063887</v>
      </c>
      <c r="Q19" s="227">
        <f>'MC Conservação Rotina'!Q82</f>
        <v>13006.017603063887</v>
      </c>
      <c r="R19" s="227">
        <f>'MC Conservação Rotina'!R82</f>
        <v>13006.017603063887</v>
      </c>
      <c r="S19" s="227">
        <f>'MC Conservação Rotina'!S82</f>
        <v>13006.017603063887</v>
      </c>
      <c r="T19" s="227">
        <f>'MC Conservação Rotina'!T82</f>
        <v>13006.017603063887</v>
      </c>
      <c r="U19" s="227">
        <f>'MC Conservação Rotina'!U82</f>
        <v>13006.017603063887</v>
      </c>
      <c r="V19" s="227">
        <f>'MC Conservação Rotina'!V82</f>
        <v>13006.017603063887</v>
      </c>
      <c r="W19" s="227">
        <f>'MC Conservação Rotina'!W82</f>
        <v>13006.017603063887</v>
      </c>
      <c r="X19" s="227">
        <f>'MC Conservação Rotina'!X82</f>
        <v>13006.017603063887</v>
      </c>
      <c r="Y19" s="227">
        <f>'MC Conservação Rotina'!Y82</f>
        <v>13006.017603063887</v>
      </c>
      <c r="Z19" s="227">
        <f>'MC Conservação Rotina'!Z82</f>
        <v>13006.017603063887</v>
      </c>
      <c r="AA19" s="227">
        <f>'MC Conservação Rotina'!AA82</f>
        <v>13006.017603063887</v>
      </c>
      <c r="AB19" s="227">
        <f>'MC Conservação Rotina'!AB82</f>
        <v>13006.017603063887</v>
      </c>
      <c r="AC19" s="227">
        <f>'MC Conservação Rotina'!AC82</f>
        <v>13006.017603063887</v>
      </c>
      <c r="AD19" s="227">
        <f>'MC Conservação Rotina'!AD82</f>
        <v>13006.017603063887</v>
      </c>
      <c r="AE19" s="227">
        <f>'MC Conservação Rotina'!AE82</f>
        <v>13006.017603063887</v>
      </c>
      <c r="AF19" s="227">
        <f>'MC Conservação Rotina'!AF82</f>
        <v>13006.017603063887</v>
      </c>
      <c r="AG19" s="227">
        <f>'MC Conservação Rotina'!AG82</f>
        <v>13006.017603063887</v>
      </c>
      <c r="AH19" s="227">
        <f>'MC Conservação Rotina'!AH82</f>
        <v>13006.017603063887</v>
      </c>
      <c r="AI19" s="227">
        <f>'MC Conservação Rotina'!AI82</f>
        <v>13006.017603063887</v>
      </c>
      <c r="AJ19" s="226">
        <f t="shared" si="1"/>
        <v>496133.12149401964</v>
      </c>
    </row>
    <row r="20" spans="2:36">
      <c r="B20" s="339" t="s">
        <v>12</v>
      </c>
      <c r="C20" s="340" t="str">
        <f>+CONCATENATE("Programa - ",'MC Conservação Rotina'!C30)</f>
        <v>Programa - ELEMENTOS DE PROTEÇÃO E SEGURANÇA</v>
      </c>
      <c r="D20" s="341">
        <f>'MC Conservação Rotina'!AJ99</f>
        <v>6061558.6565573066</v>
      </c>
      <c r="E20" s="299" t="s">
        <v>238</v>
      </c>
      <c r="F20" s="63">
        <f>+F21/$D20</f>
        <v>0</v>
      </c>
      <c r="G20" s="64">
        <f t="shared" ref="G20:AI20" si="2">+G21/$D20</f>
        <v>3.6249002450891105E-2</v>
      </c>
      <c r="H20" s="64">
        <f t="shared" si="2"/>
        <v>3.6249002450891105E-2</v>
      </c>
      <c r="I20" s="64">
        <f t="shared" si="2"/>
        <v>3.6249002450891105E-2</v>
      </c>
      <c r="J20" s="64">
        <f t="shared" si="2"/>
        <v>3.6249002450891105E-2</v>
      </c>
      <c r="K20" s="64">
        <f t="shared" si="2"/>
        <v>3.4200159607857411E-2</v>
      </c>
      <c r="L20" s="64">
        <f t="shared" si="2"/>
        <v>3.4200159607857411E-2</v>
      </c>
      <c r="M20" s="64">
        <f t="shared" si="2"/>
        <v>3.4200159607857411E-2</v>
      </c>
      <c r="N20" s="64">
        <f t="shared" si="2"/>
        <v>3.4200159607857411E-2</v>
      </c>
      <c r="O20" s="64">
        <f t="shared" si="2"/>
        <v>3.4200159607857411E-2</v>
      </c>
      <c r="P20" s="64">
        <f t="shared" si="2"/>
        <v>3.4200159607857411E-2</v>
      </c>
      <c r="Q20" s="64">
        <f t="shared" si="2"/>
        <v>3.4200159607857411E-2</v>
      </c>
      <c r="R20" s="64">
        <f t="shared" si="2"/>
        <v>3.4200159607857411E-2</v>
      </c>
      <c r="S20" s="64">
        <f t="shared" si="2"/>
        <v>3.4200159607857411E-2</v>
      </c>
      <c r="T20" s="64">
        <f t="shared" si="2"/>
        <v>3.4200159607857411E-2</v>
      </c>
      <c r="U20" s="64">
        <f t="shared" si="2"/>
        <v>3.4200159607857411E-2</v>
      </c>
      <c r="V20" s="64">
        <f t="shared" si="2"/>
        <v>3.4200159607857411E-2</v>
      </c>
      <c r="W20" s="64">
        <f t="shared" si="2"/>
        <v>3.4200159607857411E-2</v>
      </c>
      <c r="X20" s="64">
        <f t="shared" si="2"/>
        <v>3.4200159607857411E-2</v>
      </c>
      <c r="Y20" s="64">
        <f t="shared" si="2"/>
        <v>3.4200159607857411E-2</v>
      </c>
      <c r="Z20" s="64">
        <f t="shared" si="2"/>
        <v>3.4200159607857411E-2</v>
      </c>
      <c r="AA20" s="64">
        <f t="shared" si="2"/>
        <v>3.4200159607857411E-2</v>
      </c>
      <c r="AB20" s="64">
        <f t="shared" si="2"/>
        <v>3.4200159607857411E-2</v>
      </c>
      <c r="AC20" s="64">
        <f t="shared" si="2"/>
        <v>3.4200159607857411E-2</v>
      </c>
      <c r="AD20" s="64">
        <f t="shared" si="2"/>
        <v>3.4200159607857411E-2</v>
      </c>
      <c r="AE20" s="64">
        <f t="shared" si="2"/>
        <v>3.4200159607857411E-2</v>
      </c>
      <c r="AF20" s="64">
        <f t="shared" si="2"/>
        <v>3.4200159607857411E-2</v>
      </c>
      <c r="AG20" s="64">
        <f t="shared" si="2"/>
        <v>3.4200159607857411E-2</v>
      </c>
      <c r="AH20" s="64">
        <f t="shared" si="2"/>
        <v>3.4200159607857411E-2</v>
      </c>
      <c r="AI20" s="65">
        <f t="shared" si="2"/>
        <v>3.4200159607857411E-2</v>
      </c>
      <c r="AJ20" s="66">
        <f t="shared" si="1"/>
        <v>0.99999999999999911</v>
      </c>
    </row>
    <row r="21" spans="2:36">
      <c r="B21" s="339"/>
      <c r="C21" s="340"/>
      <c r="D21" s="341"/>
      <c r="E21" s="300" t="s">
        <v>240</v>
      </c>
      <c r="F21" s="67">
        <f>'MC Conservação Rotina'!F99</f>
        <v>0</v>
      </c>
      <c r="G21" s="227">
        <f>'MC Conservação Rotina'!G99</f>
        <v>219725.45459776602</v>
      </c>
      <c r="H21" s="227">
        <f>'MC Conservação Rotina'!H99</f>
        <v>219725.45459776602</v>
      </c>
      <c r="I21" s="227">
        <f>'MC Conservação Rotina'!I99</f>
        <v>219725.45459776602</v>
      </c>
      <c r="J21" s="227">
        <f>'MC Conservação Rotina'!J99</f>
        <v>219725.45459776602</v>
      </c>
      <c r="K21" s="227">
        <f>'MC Conservação Rotina'!K99</f>
        <v>207306.27352664963</v>
      </c>
      <c r="L21" s="227">
        <f>'MC Conservação Rotina'!L99</f>
        <v>207306.27352664963</v>
      </c>
      <c r="M21" s="227">
        <f>'MC Conservação Rotina'!M99</f>
        <v>207306.27352664963</v>
      </c>
      <c r="N21" s="227">
        <f>'MC Conservação Rotina'!N99</f>
        <v>207306.27352664963</v>
      </c>
      <c r="O21" s="227">
        <f>'MC Conservação Rotina'!O99</f>
        <v>207306.27352664963</v>
      </c>
      <c r="P21" s="227">
        <f>'MC Conservação Rotina'!P99</f>
        <v>207306.27352664963</v>
      </c>
      <c r="Q21" s="227">
        <f>'MC Conservação Rotina'!Q99</f>
        <v>207306.27352664963</v>
      </c>
      <c r="R21" s="227">
        <f>'MC Conservação Rotina'!R99</f>
        <v>207306.27352664963</v>
      </c>
      <c r="S21" s="227">
        <f>'MC Conservação Rotina'!S99</f>
        <v>207306.27352664963</v>
      </c>
      <c r="T21" s="227">
        <f>'MC Conservação Rotina'!T99</f>
        <v>207306.27352664963</v>
      </c>
      <c r="U21" s="227">
        <f>'MC Conservação Rotina'!U99</f>
        <v>207306.27352664963</v>
      </c>
      <c r="V21" s="227">
        <f>'MC Conservação Rotina'!V99</f>
        <v>207306.27352664963</v>
      </c>
      <c r="W21" s="227">
        <f>'MC Conservação Rotina'!W99</f>
        <v>207306.27352664963</v>
      </c>
      <c r="X21" s="227">
        <f>'MC Conservação Rotina'!X99</f>
        <v>207306.27352664963</v>
      </c>
      <c r="Y21" s="227">
        <f>'MC Conservação Rotina'!Y99</f>
        <v>207306.27352664963</v>
      </c>
      <c r="Z21" s="227">
        <f>'MC Conservação Rotina'!Z99</f>
        <v>207306.27352664963</v>
      </c>
      <c r="AA21" s="227">
        <f>'MC Conservação Rotina'!AA99</f>
        <v>207306.27352664963</v>
      </c>
      <c r="AB21" s="227">
        <f>'MC Conservação Rotina'!AB99</f>
        <v>207306.27352664963</v>
      </c>
      <c r="AC21" s="227">
        <f>'MC Conservação Rotina'!AC99</f>
        <v>207306.27352664963</v>
      </c>
      <c r="AD21" s="227">
        <f>'MC Conservação Rotina'!AD99</f>
        <v>207306.27352664963</v>
      </c>
      <c r="AE21" s="227">
        <f>'MC Conservação Rotina'!AE99</f>
        <v>207306.27352664963</v>
      </c>
      <c r="AF21" s="227">
        <f>'MC Conservação Rotina'!AF99</f>
        <v>207306.27352664963</v>
      </c>
      <c r="AG21" s="227">
        <f>'MC Conservação Rotina'!AG99</f>
        <v>207306.27352664963</v>
      </c>
      <c r="AH21" s="227">
        <f>'MC Conservação Rotina'!AH99</f>
        <v>207306.27352664963</v>
      </c>
      <c r="AI21" s="227">
        <f>'MC Conservação Rotina'!AI99</f>
        <v>207306.27352664963</v>
      </c>
      <c r="AJ21" s="226">
        <f t="shared" si="1"/>
        <v>6061558.6565573057</v>
      </c>
    </row>
    <row r="22" spans="2:36">
      <c r="B22" s="339" t="s">
        <v>13</v>
      </c>
      <c r="C22" s="340" t="str">
        <f>+CONCATENATE("Programa - ",'MC Conservação Rotina'!C43)</f>
        <v>Programa - OBRAS DE ARTES ESPECIAIS</v>
      </c>
      <c r="D22" s="341">
        <f>'MC Conservação Rotina'!AJ124</f>
        <v>624059.98765695456</v>
      </c>
      <c r="E22" s="299" t="s">
        <v>238</v>
      </c>
      <c r="F22" s="63">
        <f t="shared" ref="F22:AI22" si="3">+F23/$D22</f>
        <v>0</v>
      </c>
      <c r="G22" s="64">
        <f t="shared" si="3"/>
        <v>3.4482758620689648E-2</v>
      </c>
      <c r="H22" s="64">
        <f t="shared" si="3"/>
        <v>3.4482758620689648E-2</v>
      </c>
      <c r="I22" s="64">
        <f t="shared" si="3"/>
        <v>3.4482758620689648E-2</v>
      </c>
      <c r="J22" s="64">
        <f t="shared" si="3"/>
        <v>3.4482758620689648E-2</v>
      </c>
      <c r="K22" s="64">
        <f t="shared" si="3"/>
        <v>3.4482758620689648E-2</v>
      </c>
      <c r="L22" s="64">
        <f t="shared" si="3"/>
        <v>3.4482758620689648E-2</v>
      </c>
      <c r="M22" s="64">
        <f t="shared" si="3"/>
        <v>3.4482758620689648E-2</v>
      </c>
      <c r="N22" s="64">
        <f t="shared" si="3"/>
        <v>3.4482758620689648E-2</v>
      </c>
      <c r="O22" s="64">
        <f t="shared" si="3"/>
        <v>3.4482758620689648E-2</v>
      </c>
      <c r="P22" s="64">
        <f t="shared" si="3"/>
        <v>3.4482758620689648E-2</v>
      </c>
      <c r="Q22" s="64">
        <f t="shared" si="3"/>
        <v>3.4482758620689648E-2</v>
      </c>
      <c r="R22" s="64">
        <f t="shared" si="3"/>
        <v>3.4482758620689648E-2</v>
      </c>
      <c r="S22" s="64">
        <f t="shared" si="3"/>
        <v>3.4482758620689648E-2</v>
      </c>
      <c r="T22" s="64">
        <f t="shared" si="3"/>
        <v>3.4482758620689648E-2</v>
      </c>
      <c r="U22" s="64">
        <f t="shared" si="3"/>
        <v>3.4482758620689648E-2</v>
      </c>
      <c r="V22" s="64">
        <f t="shared" si="3"/>
        <v>3.4482758620689648E-2</v>
      </c>
      <c r="W22" s="64">
        <f t="shared" si="3"/>
        <v>3.4482758620689648E-2</v>
      </c>
      <c r="X22" s="64">
        <f t="shared" si="3"/>
        <v>3.4482758620689648E-2</v>
      </c>
      <c r="Y22" s="64">
        <f t="shared" si="3"/>
        <v>3.4482758620689648E-2</v>
      </c>
      <c r="Z22" s="64">
        <f t="shared" si="3"/>
        <v>3.4482758620689648E-2</v>
      </c>
      <c r="AA22" s="64">
        <f t="shared" si="3"/>
        <v>3.4482758620689648E-2</v>
      </c>
      <c r="AB22" s="64">
        <f t="shared" si="3"/>
        <v>3.4482758620689648E-2</v>
      </c>
      <c r="AC22" s="64">
        <f t="shared" si="3"/>
        <v>3.4482758620689648E-2</v>
      </c>
      <c r="AD22" s="64">
        <f t="shared" si="3"/>
        <v>3.4482758620689648E-2</v>
      </c>
      <c r="AE22" s="64">
        <f t="shared" si="3"/>
        <v>3.4482758620689648E-2</v>
      </c>
      <c r="AF22" s="64">
        <f t="shared" si="3"/>
        <v>3.4482758620689648E-2</v>
      </c>
      <c r="AG22" s="64">
        <f t="shared" si="3"/>
        <v>3.4482758620689648E-2</v>
      </c>
      <c r="AH22" s="64">
        <f t="shared" si="3"/>
        <v>3.4482758620689648E-2</v>
      </c>
      <c r="AI22" s="65">
        <f t="shared" si="3"/>
        <v>3.4482758620689648E-2</v>
      </c>
      <c r="AJ22" s="66">
        <f t="shared" si="1"/>
        <v>0.99999999999999944</v>
      </c>
    </row>
    <row r="23" spans="2:36">
      <c r="B23" s="339"/>
      <c r="C23" s="340"/>
      <c r="D23" s="341"/>
      <c r="E23" s="300" t="s">
        <v>240</v>
      </c>
      <c r="F23" s="67">
        <f>'MC Conservação Rotina'!F124</f>
        <v>0</v>
      </c>
      <c r="G23" s="227">
        <f>'MC Conservação Rotina'!G124</f>
        <v>21519.309919205327</v>
      </c>
      <c r="H23" s="227">
        <f>'MC Conservação Rotina'!H124</f>
        <v>21519.309919205327</v>
      </c>
      <c r="I23" s="227">
        <f>'MC Conservação Rotina'!I124</f>
        <v>21519.309919205327</v>
      </c>
      <c r="J23" s="227">
        <f>'MC Conservação Rotina'!J124</f>
        <v>21519.309919205327</v>
      </c>
      <c r="K23" s="227">
        <f>'MC Conservação Rotina'!K124</f>
        <v>21519.309919205327</v>
      </c>
      <c r="L23" s="227">
        <f>'MC Conservação Rotina'!L124</f>
        <v>21519.309919205327</v>
      </c>
      <c r="M23" s="227">
        <f>'MC Conservação Rotina'!M124</f>
        <v>21519.309919205327</v>
      </c>
      <c r="N23" s="227">
        <f>'MC Conservação Rotina'!N124</f>
        <v>21519.309919205327</v>
      </c>
      <c r="O23" s="227">
        <f>'MC Conservação Rotina'!O124</f>
        <v>21519.309919205327</v>
      </c>
      <c r="P23" s="227">
        <f>'MC Conservação Rotina'!P124</f>
        <v>21519.309919205327</v>
      </c>
      <c r="Q23" s="227">
        <f>'MC Conservação Rotina'!Q124</f>
        <v>21519.309919205327</v>
      </c>
      <c r="R23" s="227">
        <f>'MC Conservação Rotina'!R124</f>
        <v>21519.309919205327</v>
      </c>
      <c r="S23" s="227">
        <f>'MC Conservação Rotina'!S124</f>
        <v>21519.309919205327</v>
      </c>
      <c r="T23" s="227">
        <f>'MC Conservação Rotina'!T124</f>
        <v>21519.309919205327</v>
      </c>
      <c r="U23" s="227">
        <f>'MC Conservação Rotina'!U124</f>
        <v>21519.309919205327</v>
      </c>
      <c r="V23" s="227">
        <f>'MC Conservação Rotina'!V124</f>
        <v>21519.309919205327</v>
      </c>
      <c r="W23" s="227">
        <f>'MC Conservação Rotina'!W124</f>
        <v>21519.309919205327</v>
      </c>
      <c r="X23" s="227">
        <f>'MC Conservação Rotina'!X124</f>
        <v>21519.309919205327</v>
      </c>
      <c r="Y23" s="227">
        <f>'MC Conservação Rotina'!Y124</f>
        <v>21519.309919205327</v>
      </c>
      <c r="Z23" s="227">
        <f>'MC Conservação Rotina'!Z124</f>
        <v>21519.309919205327</v>
      </c>
      <c r="AA23" s="227">
        <f>'MC Conservação Rotina'!AA124</f>
        <v>21519.309919205327</v>
      </c>
      <c r="AB23" s="227">
        <f>'MC Conservação Rotina'!AB124</f>
        <v>21519.309919205327</v>
      </c>
      <c r="AC23" s="227">
        <f>'MC Conservação Rotina'!AC124</f>
        <v>21519.309919205327</v>
      </c>
      <c r="AD23" s="227">
        <f>'MC Conservação Rotina'!AD124</f>
        <v>21519.309919205327</v>
      </c>
      <c r="AE23" s="227">
        <f>'MC Conservação Rotina'!AE124</f>
        <v>21519.309919205327</v>
      </c>
      <c r="AF23" s="227">
        <f>'MC Conservação Rotina'!AF124</f>
        <v>21519.309919205327</v>
      </c>
      <c r="AG23" s="227">
        <f>'MC Conservação Rotina'!AG124</f>
        <v>21519.309919205327</v>
      </c>
      <c r="AH23" s="227">
        <f>'MC Conservação Rotina'!AH124</f>
        <v>21519.309919205327</v>
      </c>
      <c r="AI23" s="227">
        <f>'MC Conservação Rotina'!AI124</f>
        <v>21519.309919205327</v>
      </c>
      <c r="AJ23" s="226">
        <f t="shared" si="1"/>
        <v>624059.98765695456</v>
      </c>
    </row>
    <row r="24" spans="2:36">
      <c r="B24" s="339" t="s">
        <v>14</v>
      </c>
      <c r="C24" s="340" t="str">
        <f>+CONCATENATE("Programa - ",'MC Conservação Rotina'!C51)</f>
        <v>Programa - DRENAGEM E OAC</v>
      </c>
      <c r="D24" s="341">
        <f>'MC Conservação Rotina'!AJ133</f>
        <v>142584.61170341072</v>
      </c>
      <c r="E24" s="299" t="s">
        <v>238</v>
      </c>
      <c r="F24" s="63">
        <f t="shared" ref="F24:AI24" si="4">+F25/$D24</f>
        <v>0</v>
      </c>
      <c r="G24" s="64">
        <f t="shared" si="4"/>
        <v>7.2304116811348337E-2</v>
      </c>
      <c r="H24" s="64">
        <f t="shared" si="4"/>
        <v>7.2304116811348337E-2</v>
      </c>
      <c r="I24" s="64">
        <f t="shared" si="4"/>
        <v>7.2304116811348337E-2</v>
      </c>
      <c r="J24" s="64">
        <f t="shared" si="4"/>
        <v>7.2304116811348337E-2</v>
      </c>
      <c r="K24" s="64">
        <f t="shared" si="4"/>
        <v>2.8431341310184283E-2</v>
      </c>
      <c r="L24" s="64">
        <f t="shared" si="4"/>
        <v>2.8431341310184283E-2</v>
      </c>
      <c r="M24" s="64">
        <f t="shared" si="4"/>
        <v>2.8431341310184283E-2</v>
      </c>
      <c r="N24" s="64">
        <f t="shared" si="4"/>
        <v>2.8431341310184283E-2</v>
      </c>
      <c r="O24" s="64">
        <f t="shared" si="4"/>
        <v>2.8431341310184283E-2</v>
      </c>
      <c r="P24" s="64">
        <f t="shared" si="4"/>
        <v>2.8431341310184283E-2</v>
      </c>
      <c r="Q24" s="64">
        <f t="shared" si="4"/>
        <v>2.8431341310184283E-2</v>
      </c>
      <c r="R24" s="64">
        <f t="shared" si="4"/>
        <v>2.8431341310184283E-2</v>
      </c>
      <c r="S24" s="64">
        <f t="shared" si="4"/>
        <v>2.8431341310184283E-2</v>
      </c>
      <c r="T24" s="64">
        <f t="shared" si="4"/>
        <v>2.8431341310184283E-2</v>
      </c>
      <c r="U24" s="64">
        <f t="shared" si="4"/>
        <v>2.8431341310184283E-2</v>
      </c>
      <c r="V24" s="64">
        <f t="shared" si="4"/>
        <v>2.8431341310184283E-2</v>
      </c>
      <c r="W24" s="64">
        <f t="shared" si="4"/>
        <v>2.8431341310184283E-2</v>
      </c>
      <c r="X24" s="64">
        <f t="shared" si="4"/>
        <v>2.8431341310184283E-2</v>
      </c>
      <c r="Y24" s="64">
        <f t="shared" si="4"/>
        <v>2.8431341310184283E-2</v>
      </c>
      <c r="Z24" s="64">
        <f t="shared" si="4"/>
        <v>2.8431341310184283E-2</v>
      </c>
      <c r="AA24" s="64">
        <f t="shared" si="4"/>
        <v>2.8431341310184283E-2</v>
      </c>
      <c r="AB24" s="64">
        <f t="shared" si="4"/>
        <v>2.8431341310184283E-2</v>
      </c>
      <c r="AC24" s="64">
        <f t="shared" si="4"/>
        <v>2.8431341310184283E-2</v>
      </c>
      <c r="AD24" s="64">
        <f t="shared" si="4"/>
        <v>2.8431341310184283E-2</v>
      </c>
      <c r="AE24" s="64">
        <f t="shared" si="4"/>
        <v>2.8431341310184283E-2</v>
      </c>
      <c r="AF24" s="64">
        <f t="shared" si="4"/>
        <v>2.8431341310184283E-2</v>
      </c>
      <c r="AG24" s="64">
        <f t="shared" si="4"/>
        <v>2.8431341310184283E-2</v>
      </c>
      <c r="AH24" s="64">
        <f t="shared" si="4"/>
        <v>2.8431341310184283E-2</v>
      </c>
      <c r="AI24" s="65">
        <f t="shared" si="4"/>
        <v>2.8431341310184283E-2</v>
      </c>
      <c r="AJ24" s="66">
        <f t="shared" si="1"/>
        <v>1.0000000000000009</v>
      </c>
    </row>
    <row r="25" spans="2:36">
      <c r="B25" s="339"/>
      <c r="C25" s="340"/>
      <c r="D25" s="341"/>
      <c r="E25" s="300" t="s">
        <v>240</v>
      </c>
      <c r="F25" s="67">
        <f>'MC Conservação Rotina'!F133</f>
        <v>0</v>
      </c>
      <c r="G25" s="227">
        <f>'MC Conservação Rotina'!G133</f>
        <v>10309.454420104154</v>
      </c>
      <c r="H25" s="227">
        <f>'MC Conservação Rotina'!H133</f>
        <v>10309.454420104154</v>
      </c>
      <c r="I25" s="227">
        <f>'MC Conservação Rotina'!I133</f>
        <v>10309.454420104154</v>
      </c>
      <c r="J25" s="227">
        <f>'MC Conservação Rotina'!J133</f>
        <v>10309.454420104154</v>
      </c>
      <c r="K25" s="227">
        <f>'MC Conservação Rotina'!K133</f>
        <v>4053.8717609197665</v>
      </c>
      <c r="L25" s="227">
        <f>'MC Conservação Rotina'!L133</f>
        <v>4053.8717609197665</v>
      </c>
      <c r="M25" s="227">
        <f>'MC Conservação Rotina'!M133</f>
        <v>4053.8717609197665</v>
      </c>
      <c r="N25" s="227">
        <f>'MC Conservação Rotina'!N133</f>
        <v>4053.8717609197665</v>
      </c>
      <c r="O25" s="227">
        <f>'MC Conservação Rotina'!O133</f>
        <v>4053.8717609197665</v>
      </c>
      <c r="P25" s="227">
        <f>'MC Conservação Rotina'!P133</f>
        <v>4053.8717609197665</v>
      </c>
      <c r="Q25" s="227">
        <f>'MC Conservação Rotina'!Q133</f>
        <v>4053.8717609197665</v>
      </c>
      <c r="R25" s="227">
        <f>'MC Conservação Rotina'!R133</f>
        <v>4053.8717609197665</v>
      </c>
      <c r="S25" s="227">
        <f>'MC Conservação Rotina'!S133</f>
        <v>4053.8717609197665</v>
      </c>
      <c r="T25" s="227">
        <f>'MC Conservação Rotina'!T133</f>
        <v>4053.8717609197665</v>
      </c>
      <c r="U25" s="227">
        <f>'MC Conservação Rotina'!U133</f>
        <v>4053.8717609197665</v>
      </c>
      <c r="V25" s="227">
        <f>'MC Conservação Rotina'!V133</f>
        <v>4053.8717609197665</v>
      </c>
      <c r="W25" s="227">
        <f>'MC Conservação Rotina'!W133</f>
        <v>4053.8717609197665</v>
      </c>
      <c r="X25" s="227">
        <f>'MC Conservação Rotina'!X133</f>
        <v>4053.8717609197665</v>
      </c>
      <c r="Y25" s="227">
        <f>'MC Conservação Rotina'!Y133</f>
        <v>4053.8717609197665</v>
      </c>
      <c r="Z25" s="227">
        <f>'MC Conservação Rotina'!Z133</f>
        <v>4053.8717609197665</v>
      </c>
      <c r="AA25" s="227">
        <f>'MC Conservação Rotina'!AA133</f>
        <v>4053.8717609197665</v>
      </c>
      <c r="AB25" s="227">
        <f>'MC Conservação Rotina'!AB133</f>
        <v>4053.8717609197665</v>
      </c>
      <c r="AC25" s="227">
        <f>'MC Conservação Rotina'!AC133</f>
        <v>4053.8717609197665</v>
      </c>
      <c r="AD25" s="227">
        <f>'MC Conservação Rotina'!AD133</f>
        <v>4053.8717609197665</v>
      </c>
      <c r="AE25" s="227">
        <f>'MC Conservação Rotina'!AE133</f>
        <v>4053.8717609197665</v>
      </c>
      <c r="AF25" s="227">
        <f>'MC Conservação Rotina'!AF133</f>
        <v>4053.8717609197665</v>
      </c>
      <c r="AG25" s="227">
        <f>'MC Conservação Rotina'!AG133</f>
        <v>4053.8717609197665</v>
      </c>
      <c r="AH25" s="227">
        <f>'MC Conservação Rotina'!AH133</f>
        <v>4053.8717609197665</v>
      </c>
      <c r="AI25" s="227">
        <f>'MC Conservação Rotina'!AI133</f>
        <v>4053.8717609197665</v>
      </c>
      <c r="AJ25" s="226">
        <f t="shared" si="1"/>
        <v>142584.61170341072</v>
      </c>
    </row>
    <row r="26" spans="2:36">
      <c r="B26" s="339" t="s">
        <v>15</v>
      </c>
      <c r="C26" s="340" t="str">
        <f>+CONCATENATE("Programa - ",'MC Conservação Rotina'!C58)</f>
        <v>Programa - TERRAPLENOS E ESTRUTURAS DE CONTENÇÃO</v>
      </c>
      <c r="D26" s="341">
        <f>'MC Conservação Rotina'!AJ142</f>
        <v>48811.486182726876</v>
      </c>
      <c r="E26" s="299" t="s">
        <v>238</v>
      </c>
      <c r="F26" s="63">
        <f t="shared" ref="F26:AI26" si="5">+F27/$D26</f>
        <v>0</v>
      </c>
      <c r="G26" s="64">
        <f t="shared" si="5"/>
        <v>8.615766314015541E-2</v>
      </c>
      <c r="H26" s="64">
        <f t="shared" si="5"/>
        <v>8.615766314015541E-2</v>
      </c>
      <c r="I26" s="64">
        <f t="shared" si="5"/>
        <v>8.615766314015541E-2</v>
      </c>
      <c r="J26" s="64">
        <f t="shared" si="5"/>
        <v>8.615766314015541E-2</v>
      </c>
      <c r="K26" s="64">
        <f t="shared" si="5"/>
        <v>2.6214773897575108E-2</v>
      </c>
      <c r="L26" s="64">
        <f t="shared" si="5"/>
        <v>2.6214773897575108E-2</v>
      </c>
      <c r="M26" s="64">
        <f t="shared" si="5"/>
        <v>2.6214773897575108E-2</v>
      </c>
      <c r="N26" s="64">
        <f t="shared" si="5"/>
        <v>2.6214773897575108E-2</v>
      </c>
      <c r="O26" s="64">
        <f t="shared" si="5"/>
        <v>2.6214773897575108E-2</v>
      </c>
      <c r="P26" s="64">
        <f t="shared" si="5"/>
        <v>2.6214773897575108E-2</v>
      </c>
      <c r="Q26" s="64">
        <f t="shared" si="5"/>
        <v>2.6214773897575108E-2</v>
      </c>
      <c r="R26" s="64">
        <f t="shared" si="5"/>
        <v>2.6214773897575108E-2</v>
      </c>
      <c r="S26" s="64">
        <f t="shared" si="5"/>
        <v>2.6214773897575108E-2</v>
      </c>
      <c r="T26" s="64">
        <f t="shared" si="5"/>
        <v>2.6214773897575108E-2</v>
      </c>
      <c r="U26" s="64">
        <f t="shared" si="5"/>
        <v>2.6214773897575108E-2</v>
      </c>
      <c r="V26" s="64">
        <f t="shared" si="5"/>
        <v>2.6214773897575108E-2</v>
      </c>
      <c r="W26" s="64">
        <f t="shared" si="5"/>
        <v>2.6214773897575108E-2</v>
      </c>
      <c r="X26" s="64">
        <f t="shared" si="5"/>
        <v>2.6214773897575108E-2</v>
      </c>
      <c r="Y26" s="64">
        <f t="shared" si="5"/>
        <v>2.6214773897575108E-2</v>
      </c>
      <c r="Z26" s="64">
        <f t="shared" si="5"/>
        <v>2.6214773897575108E-2</v>
      </c>
      <c r="AA26" s="64">
        <f t="shared" si="5"/>
        <v>2.6214773897575108E-2</v>
      </c>
      <c r="AB26" s="64">
        <f t="shared" si="5"/>
        <v>2.6214773897575108E-2</v>
      </c>
      <c r="AC26" s="64">
        <f t="shared" si="5"/>
        <v>2.6214773897575108E-2</v>
      </c>
      <c r="AD26" s="64">
        <f t="shared" si="5"/>
        <v>2.6214773897575108E-2</v>
      </c>
      <c r="AE26" s="64">
        <f t="shared" si="5"/>
        <v>2.6214773897575108E-2</v>
      </c>
      <c r="AF26" s="64">
        <f t="shared" si="5"/>
        <v>2.6214773897575108E-2</v>
      </c>
      <c r="AG26" s="64">
        <f t="shared" si="5"/>
        <v>2.6214773897575108E-2</v>
      </c>
      <c r="AH26" s="64">
        <f t="shared" si="5"/>
        <v>2.6214773897575108E-2</v>
      </c>
      <c r="AI26" s="65">
        <f t="shared" si="5"/>
        <v>2.6214773897575108E-2</v>
      </c>
      <c r="AJ26" s="66">
        <f t="shared" si="1"/>
        <v>0.999999999999999</v>
      </c>
    </row>
    <row r="27" spans="2:36">
      <c r="B27" s="339"/>
      <c r="C27" s="340"/>
      <c r="D27" s="341"/>
      <c r="E27" s="300" t="s">
        <v>240</v>
      </c>
      <c r="F27" s="67">
        <f>'MC Conservação Rotina'!F142</f>
        <v>0</v>
      </c>
      <c r="G27" s="227">
        <f>'MC Conservação Rotina'!G142</f>
        <v>4205.4835839017323</v>
      </c>
      <c r="H27" s="227">
        <f>'MC Conservação Rotina'!H142</f>
        <v>4205.4835839017323</v>
      </c>
      <c r="I27" s="227">
        <f>'MC Conservação Rotina'!I142</f>
        <v>4205.4835839017323</v>
      </c>
      <c r="J27" s="227">
        <f>'MC Conservação Rotina'!J142</f>
        <v>4205.4835839017323</v>
      </c>
      <c r="K27" s="227">
        <f>'MC Conservação Rotina'!K142</f>
        <v>1279.5820738847965</v>
      </c>
      <c r="L27" s="227">
        <f>'MC Conservação Rotina'!L142</f>
        <v>1279.5820738847965</v>
      </c>
      <c r="M27" s="227">
        <f>'MC Conservação Rotina'!M142</f>
        <v>1279.5820738847965</v>
      </c>
      <c r="N27" s="227">
        <f>'MC Conservação Rotina'!N142</f>
        <v>1279.5820738847965</v>
      </c>
      <c r="O27" s="227">
        <f>'MC Conservação Rotina'!O142</f>
        <v>1279.5820738847965</v>
      </c>
      <c r="P27" s="227">
        <f>'MC Conservação Rotina'!P142</f>
        <v>1279.5820738847965</v>
      </c>
      <c r="Q27" s="227">
        <f>'MC Conservação Rotina'!Q142</f>
        <v>1279.5820738847965</v>
      </c>
      <c r="R27" s="227">
        <f>'MC Conservação Rotina'!R142</f>
        <v>1279.5820738847965</v>
      </c>
      <c r="S27" s="227">
        <f>'MC Conservação Rotina'!S142</f>
        <v>1279.5820738847965</v>
      </c>
      <c r="T27" s="227">
        <f>'MC Conservação Rotina'!T142</f>
        <v>1279.5820738847965</v>
      </c>
      <c r="U27" s="227">
        <f>'MC Conservação Rotina'!U142</f>
        <v>1279.5820738847965</v>
      </c>
      <c r="V27" s="227">
        <f>'MC Conservação Rotina'!V142</f>
        <v>1279.5820738847965</v>
      </c>
      <c r="W27" s="227">
        <f>'MC Conservação Rotina'!W142</f>
        <v>1279.5820738847965</v>
      </c>
      <c r="X27" s="227">
        <f>'MC Conservação Rotina'!X142</f>
        <v>1279.5820738847965</v>
      </c>
      <c r="Y27" s="227">
        <f>'MC Conservação Rotina'!Y142</f>
        <v>1279.5820738847965</v>
      </c>
      <c r="Z27" s="227">
        <f>'MC Conservação Rotina'!Z142</f>
        <v>1279.5820738847965</v>
      </c>
      <c r="AA27" s="227">
        <f>'MC Conservação Rotina'!AA142</f>
        <v>1279.5820738847965</v>
      </c>
      <c r="AB27" s="227">
        <f>'MC Conservação Rotina'!AB142</f>
        <v>1279.5820738847965</v>
      </c>
      <c r="AC27" s="227">
        <f>'MC Conservação Rotina'!AC142</f>
        <v>1279.5820738847965</v>
      </c>
      <c r="AD27" s="227">
        <f>'MC Conservação Rotina'!AD142</f>
        <v>1279.5820738847965</v>
      </c>
      <c r="AE27" s="227">
        <f>'MC Conservação Rotina'!AE142</f>
        <v>1279.5820738847965</v>
      </c>
      <c r="AF27" s="227">
        <f>'MC Conservação Rotina'!AF142</f>
        <v>1279.5820738847965</v>
      </c>
      <c r="AG27" s="227">
        <f>'MC Conservação Rotina'!AG142</f>
        <v>1279.5820738847965</v>
      </c>
      <c r="AH27" s="227">
        <f>'MC Conservação Rotina'!AH142</f>
        <v>1279.5820738847965</v>
      </c>
      <c r="AI27" s="227">
        <f>'MC Conservação Rotina'!AI142</f>
        <v>1279.5820738847965</v>
      </c>
      <c r="AJ27" s="226">
        <f t="shared" si="1"/>
        <v>48811.486182726876</v>
      </c>
    </row>
    <row r="28" spans="2:36">
      <c r="B28" s="339" t="s">
        <v>16</v>
      </c>
      <c r="C28" s="340" t="str">
        <f>+CONCATENATE("Programa - ",'MC Conservação Rotina'!C63)</f>
        <v>Programa - FAIXA DE DOMÍNIO</v>
      </c>
      <c r="D28" s="341">
        <f>'MC Conservação Rotina'!AJ151</f>
        <v>1406325.8378324299</v>
      </c>
      <c r="E28" s="299" t="s">
        <v>238</v>
      </c>
      <c r="F28" s="63">
        <f t="shared" ref="F28:AI28" si="6">+F29/$D28</f>
        <v>0</v>
      </c>
      <c r="G28" s="64">
        <f t="shared" si="6"/>
        <v>4.3709073764437667E-2</v>
      </c>
      <c r="H28" s="64">
        <f t="shared" si="6"/>
        <v>4.3709073764437667E-2</v>
      </c>
      <c r="I28" s="64">
        <f t="shared" si="6"/>
        <v>4.3709073764437667E-2</v>
      </c>
      <c r="J28" s="64">
        <f t="shared" si="6"/>
        <v>4.3709073764437667E-2</v>
      </c>
      <c r="K28" s="64">
        <f t="shared" si="6"/>
        <v>3.300654819769E-2</v>
      </c>
      <c r="L28" s="64">
        <f t="shared" si="6"/>
        <v>3.300654819769E-2</v>
      </c>
      <c r="M28" s="64">
        <f t="shared" si="6"/>
        <v>3.300654819769E-2</v>
      </c>
      <c r="N28" s="64">
        <f t="shared" si="6"/>
        <v>3.300654819769E-2</v>
      </c>
      <c r="O28" s="64">
        <f t="shared" si="6"/>
        <v>3.300654819769E-2</v>
      </c>
      <c r="P28" s="64">
        <f t="shared" si="6"/>
        <v>3.300654819769E-2</v>
      </c>
      <c r="Q28" s="64">
        <f t="shared" si="6"/>
        <v>3.300654819769E-2</v>
      </c>
      <c r="R28" s="64">
        <f t="shared" si="6"/>
        <v>3.300654819769E-2</v>
      </c>
      <c r="S28" s="64">
        <f t="shared" si="6"/>
        <v>3.300654819769E-2</v>
      </c>
      <c r="T28" s="64">
        <f t="shared" si="6"/>
        <v>3.300654819769E-2</v>
      </c>
      <c r="U28" s="64">
        <f t="shared" si="6"/>
        <v>3.300654819769E-2</v>
      </c>
      <c r="V28" s="64">
        <f t="shared" si="6"/>
        <v>3.300654819769E-2</v>
      </c>
      <c r="W28" s="64">
        <f t="shared" si="6"/>
        <v>3.300654819769E-2</v>
      </c>
      <c r="X28" s="64">
        <f t="shared" si="6"/>
        <v>3.300654819769E-2</v>
      </c>
      <c r="Y28" s="64">
        <f t="shared" si="6"/>
        <v>3.300654819769E-2</v>
      </c>
      <c r="Z28" s="64">
        <f t="shared" si="6"/>
        <v>3.300654819769E-2</v>
      </c>
      <c r="AA28" s="64">
        <f t="shared" si="6"/>
        <v>3.300654819769E-2</v>
      </c>
      <c r="AB28" s="64">
        <f t="shared" si="6"/>
        <v>3.300654819769E-2</v>
      </c>
      <c r="AC28" s="64">
        <f t="shared" si="6"/>
        <v>3.300654819769E-2</v>
      </c>
      <c r="AD28" s="64">
        <f t="shared" si="6"/>
        <v>3.300654819769E-2</v>
      </c>
      <c r="AE28" s="64">
        <f t="shared" si="6"/>
        <v>3.300654819769E-2</v>
      </c>
      <c r="AF28" s="64">
        <f t="shared" si="6"/>
        <v>3.300654819769E-2</v>
      </c>
      <c r="AG28" s="64">
        <f t="shared" si="6"/>
        <v>3.300654819769E-2</v>
      </c>
      <c r="AH28" s="64">
        <f t="shared" si="6"/>
        <v>3.300654819769E-2</v>
      </c>
      <c r="AI28" s="65">
        <f t="shared" si="6"/>
        <v>3.300654819769E-2</v>
      </c>
      <c r="AJ28" s="66">
        <f t="shared" si="1"/>
        <v>1.0000000000000007</v>
      </c>
    </row>
    <row r="29" spans="2:36">
      <c r="B29" s="339"/>
      <c r="C29" s="340"/>
      <c r="D29" s="341"/>
      <c r="E29" s="300" t="s">
        <v>240</v>
      </c>
      <c r="F29" s="67">
        <f>'MC Conservação Rotina'!F151</f>
        <v>0</v>
      </c>
      <c r="G29" s="227">
        <f>'MC Conservação Rotina'!G151</f>
        <v>61469.199782652286</v>
      </c>
      <c r="H29" s="227">
        <f>'MC Conservação Rotina'!H151</f>
        <v>61469.199782652286</v>
      </c>
      <c r="I29" s="227">
        <f>'MC Conservação Rotina'!I151</f>
        <v>61469.199782652286</v>
      </c>
      <c r="J29" s="227">
        <f>'MC Conservação Rotina'!J151</f>
        <v>61469.199782652286</v>
      </c>
      <c r="K29" s="227">
        <f>'MC Conservação Rotina'!K151</f>
        <v>46417.961548072868</v>
      </c>
      <c r="L29" s="227">
        <f>'MC Conservação Rotina'!L151</f>
        <v>46417.961548072868</v>
      </c>
      <c r="M29" s="227">
        <f>'MC Conservação Rotina'!M151</f>
        <v>46417.961548072868</v>
      </c>
      <c r="N29" s="227">
        <f>'MC Conservação Rotina'!N151</f>
        <v>46417.961548072868</v>
      </c>
      <c r="O29" s="227">
        <f>'MC Conservação Rotina'!O151</f>
        <v>46417.961548072868</v>
      </c>
      <c r="P29" s="227">
        <f>'MC Conservação Rotina'!P151</f>
        <v>46417.961548072868</v>
      </c>
      <c r="Q29" s="227">
        <f>'MC Conservação Rotina'!Q151</f>
        <v>46417.961548072868</v>
      </c>
      <c r="R29" s="227">
        <f>'MC Conservação Rotina'!R151</f>
        <v>46417.961548072868</v>
      </c>
      <c r="S29" s="227">
        <f>'MC Conservação Rotina'!S151</f>
        <v>46417.961548072868</v>
      </c>
      <c r="T29" s="227">
        <f>'MC Conservação Rotina'!T151</f>
        <v>46417.961548072868</v>
      </c>
      <c r="U29" s="227">
        <f>'MC Conservação Rotina'!U151</f>
        <v>46417.961548072868</v>
      </c>
      <c r="V29" s="227">
        <f>'MC Conservação Rotina'!V151</f>
        <v>46417.961548072868</v>
      </c>
      <c r="W29" s="227">
        <f>'MC Conservação Rotina'!W151</f>
        <v>46417.961548072868</v>
      </c>
      <c r="X29" s="227">
        <f>'MC Conservação Rotina'!X151</f>
        <v>46417.961548072868</v>
      </c>
      <c r="Y29" s="227">
        <f>'MC Conservação Rotina'!Y151</f>
        <v>46417.961548072868</v>
      </c>
      <c r="Z29" s="227">
        <f>'MC Conservação Rotina'!Z151</f>
        <v>46417.961548072868</v>
      </c>
      <c r="AA29" s="227">
        <f>'MC Conservação Rotina'!AA151</f>
        <v>46417.961548072868</v>
      </c>
      <c r="AB29" s="227">
        <f>'MC Conservação Rotina'!AB151</f>
        <v>46417.961548072868</v>
      </c>
      <c r="AC29" s="227">
        <f>'MC Conservação Rotina'!AC151</f>
        <v>46417.961548072868</v>
      </c>
      <c r="AD29" s="227">
        <f>'MC Conservação Rotina'!AD151</f>
        <v>46417.961548072868</v>
      </c>
      <c r="AE29" s="227">
        <f>'MC Conservação Rotina'!AE151</f>
        <v>46417.961548072868</v>
      </c>
      <c r="AF29" s="227">
        <f>'MC Conservação Rotina'!AF151</f>
        <v>46417.961548072868</v>
      </c>
      <c r="AG29" s="227">
        <f>'MC Conservação Rotina'!AG151</f>
        <v>46417.961548072868</v>
      </c>
      <c r="AH29" s="227">
        <f>'MC Conservação Rotina'!AH151</f>
        <v>46417.961548072868</v>
      </c>
      <c r="AI29" s="227">
        <f>'MC Conservação Rotina'!AI151</f>
        <v>46417.961548072868</v>
      </c>
      <c r="AJ29" s="226">
        <f t="shared" si="1"/>
        <v>1406325.8378324299</v>
      </c>
    </row>
    <row r="30" spans="2:36">
      <c r="B30" s="339" t="s">
        <v>17</v>
      </c>
      <c r="C30" s="340" t="str">
        <f>+CONCATENATE("Programa - ",'MC Conservação Rotina'!C71)</f>
        <v>Programa - EDIFICAÇÕES E INSTALAÇÕES OPERACIONAIS</v>
      </c>
      <c r="D30" s="341">
        <f>'MC Conservação Rotina'!AJ160</f>
        <v>89088.649292794929</v>
      </c>
      <c r="E30" s="299" t="s">
        <v>238</v>
      </c>
      <c r="F30" s="63">
        <f t="shared" ref="F30:AI30" si="7">+F31/$D30</f>
        <v>0</v>
      </c>
      <c r="G30" s="64">
        <f t="shared" si="7"/>
        <v>3.4482758620689676E-2</v>
      </c>
      <c r="H30" s="64">
        <f t="shared" si="7"/>
        <v>3.4482758620689676E-2</v>
      </c>
      <c r="I30" s="64">
        <f t="shared" si="7"/>
        <v>3.4482758620689676E-2</v>
      </c>
      <c r="J30" s="64">
        <f t="shared" si="7"/>
        <v>3.4482758620689676E-2</v>
      </c>
      <c r="K30" s="64">
        <f t="shared" si="7"/>
        <v>3.4482758620689676E-2</v>
      </c>
      <c r="L30" s="64">
        <f t="shared" si="7"/>
        <v>3.4482758620689676E-2</v>
      </c>
      <c r="M30" s="64">
        <f t="shared" si="7"/>
        <v>3.4482758620689676E-2</v>
      </c>
      <c r="N30" s="64">
        <f t="shared" si="7"/>
        <v>3.4482758620689676E-2</v>
      </c>
      <c r="O30" s="64">
        <f t="shared" si="7"/>
        <v>3.4482758620689676E-2</v>
      </c>
      <c r="P30" s="64">
        <f t="shared" si="7"/>
        <v>3.4482758620689676E-2</v>
      </c>
      <c r="Q30" s="64">
        <f t="shared" si="7"/>
        <v>3.4482758620689676E-2</v>
      </c>
      <c r="R30" s="64">
        <f t="shared" si="7"/>
        <v>3.4482758620689676E-2</v>
      </c>
      <c r="S30" s="64">
        <f t="shared" si="7"/>
        <v>3.4482758620689676E-2</v>
      </c>
      <c r="T30" s="64">
        <f t="shared" si="7"/>
        <v>3.4482758620689676E-2</v>
      </c>
      <c r="U30" s="64">
        <f t="shared" si="7"/>
        <v>3.4482758620689676E-2</v>
      </c>
      <c r="V30" s="64">
        <f t="shared" si="7"/>
        <v>3.4482758620689676E-2</v>
      </c>
      <c r="W30" s="64">
        <f t="shared" si="7"/>
        <v>3.4482758620689676E-2</v>
      </c>
      <c r="X30" s="64">
        <f t="shared" si="7"/>
        <v>3.4482758620689676E-2</v>
      </c>
      <c r="Y30" s="64">
        <f t="shared" si="7"/>
        <v>3.4482758620689676E-2</v>
      </c>
      <c r="Z30" s="64">
        <f t="shared" si="7"/>
        <v>3.4482758620689676E-2</v>
      </c>
      <c r="AA30" s="64">
        <f t="shared" si="7"/>
        <v>3.4482758620689676E-2</v>
      </c>
      <c r="AB30" s="64">
        <f t="shared" si="7"/>
        <v>3.4482758620689676E-2</v>
      </c>
      <c r="AC30" s="64">
        <f t="shared" si="7"/>
        <v>3.4482758620689676E-2</v>
      </c>
      <c r="AD30" s="64">
        <f t="shared" si="7"/>
        <v>3.4482758620689676E-2</v>
      </c>
      <c r="AE30" s="64">
        <f t="shared" si="7"/>
        <v>3.4482758620689676E-2</v>
      </c>
      <c r="AF30" s="64">
        <f t="shared" si="7"/>
        <v>3.4482758620689676E-2</v>
      </c>
      <c r="AG30" s="64">
        <f t="shared" si="7"/>
        <v>3.4482758620689676E-2</v>
      </c>
      <c r="AH30" s="64">
        <f t="shared" si="7"/>
        <v>3.4482758620689676E-2</v>
      </c>
      <c r="AI30" s="65">
        <f t="shared" si="7"/>
        <v>3.4482758620689676E-2</v>
      </c>
      <c r="AJ30" s="66">
        <f t="shared" si="1"/>
        <v>1.0000000000000011</v>
      </c>
    </row>
    <row r="31" spans="2:36">
      <c r="B31" s="339"/>
      <c r="C31" s="340"/>
      <c r="D31" s="341"/>
      <c r="E31" s="300" t="s">
        <v>240</v>
      </c>
      <c r="F31" s="67">
        <f>'MC Conservação Rotina'!F160</f>
        <v>0</v>
      </c>
      <c r="G31" s="227">
        <f>'MC Conservação Rotina'!G160</f>
        <v>3072.0223894067235</v>
      </c>
      <c r="H31" s="227">
        <f>'MC Conservação Rotina'!H160</f>
        <v>3072.0223894067235</v>
      </c>
      <c r="I31" s="227">
        <f>'MC Conservação Rotina'!I160</f>
        <v>3072.0223894067235</v>
      </c>
      <c r="J31" s="227">
        <f>'MC Conservação Rotina'!J160</f>
        <v>3072.0223894067235</v>
      </c>
      <c r="K31" s="227">
        <f>'MC Conservação Rotina'!K160</f>
        <v>3072.0223894067235</v>
      </c>
      <c r="L31" s="227">
        <f>'MC Conservação Rotina'!L160</f>
        <v>3072.0223894067235</v>
      </c>
      <c r="M31" s="227">
        <f>'MC Conservação Rotina'!M160</f>
        <v>3072.0223894067235</v>
      </c>
      <c r="N31" s="227">
        <f>'MC Conservação Rotina'!N160</f>
        <v>3072.0223894067235</v>
      </c>
      <c r="O31" s="227">
        <f>'MC Conservação Rotina'!O160</f>
        <v>3072.0223894067235</v>
      </c>
      <c r="P31" s="227">
        <f>'MC Conservação Rotina'!P160</f>
        <v>3072.0223894067235</v>
      </c>
      <c r="Q31" s="227">
        <f>'MC Conservação Rotina'!Q160</f>
        <v>3072.0223894067235</v>
      </c>
      <c r="R31" s="227">
        <f>'MC Conservação Rotina'!R160</f>
        <v>3072.0223894067235</v>
      </c>
      <c r="S31" s="227">
        <f>'MC Conservação Rotina'!S160</f>
        <v>3072.0223894067235</v>
      </c>
      <c r="T31" s="227">
        <f>'MC Conservação Rotina'!T160</f>
        <v>3072.0223894067235</v>
      </c>
      <c r="U31" s="227">
        <f>'MC Conservação Rotina'!U160</f>
        <v>3072.0223894067235</v>
      </c>
      <c r="V31" s="227">
        <f>'MC Conservação Rotina'!V160</f>
        <v>3072.0223894067235</v>
      </c>
      <c r="W31" s="227">
        <f>'MC Conservação Rotina'!W160</f>
        <v>3072.0223894067235</v>
      </c>
      <c r="X31" s="227">
        <f>'MC Conservação Rotina'!X160</f>
        <v>3072.0223894067235</v>
      </c>
      <c r="Y31" s="227">
        <f>'MC Conservação Rotina'!Y160</f>
        <v>3072.0223894067235</v>
      </c>
      <c r="Z31" s="227">
        <f>'MC Conservação Rotina'!Z160</f>
        <v>3072.0223894067235</v>
      </c>
      <c r="AA31" s="227">
        <f>'MC Conservação Rotina'!AA160</f>
        <v>3072.0223894067235</v>
      </c>
      <c r="AB31" s="227">
        <f>'MC Conservação Rotina'!AB160</f>
        <v>3072.0223894067235</v>
      </c>
      <c r="AC31" s="227">
        <f>'MC Conservação Rotina'!AC160</f>
        <v>3072.0223894067235</v>
      </c>
      <c r="AD31" s="227">
        <f>'MC Conservação Rotina'!AD160</f>
        <v>3072.0223894067235</v>
      </c>
      <c r="AE31" s="227">
        <f>'MC Conservação Rotina'!AE160</f>
        <v>3072.0223894067235</v>
      </c>
      <c r="AF31" s="227">
        <f>'MC Conservação Rotina'!AF160</f>
        <v>3072.0223894067235</v>
      </c>
      <c r="AG31" s="227">
        <f>'MC Conservação Rotina'!AG160</f>
        <v>3072.0223894067235</v>
      </c>
      <c r="AH31" s="227">
        <f>'MC Conservação Rotina'!AH160</f>
        <v>3072.0223894067235</v>
      </c>
      <c r="AI31" s="227">
        <f>'MC Conservação Rotina'!AI160</f>
        <v>3072.0223894067235</v>
      </c>
      <c r="AJ31" s="226">
        <f t="shared" si="1"/>
        <v>89088.649292794929</v>
      </c>
    </row>
    <row r="32" spans="2:36">
      <c r="B32" s="339" t="s">
        <v>18</v>
      </c>
      <c r="C32" s="340" t="str">
        <f>+CONCATENATE("Programa - ",'MC Conservação Rotina'!C74)</f>
        <v>Programa - ILUMINAÇÃO</v>
      </c>
      <c r="D32" s="341">
        <f>'MC Conservação Rotina'!AJ169</f>
        <v>135696.26722270646</v>
      </c>
      <c r="E32" s="299" t="s">
        <v>238</v>
      </c>
      <c r="F32" s="63">
        <f t="shared" ref="F32:AI32" si="8">+F33/$D32</f>
        <v>0</v>
      </c>
      <c r="G32" s="64">
        <f t="shared" si="8"/>
        <v>3.4482758620689662E-2</v>
      </c>
      <c r="H32" s="64">
        <f t="shared" si="8"/>
        <v>3.4482758620689662E-2</v>
      </c>
      <c r="I32" s="64">
        <f t="shared" si="8"/>
        <v>3.4482758620689662E-2</v>
      </c>
      <c r="J32" s="64">
        <f t="shared" si="8"/>
        <v>3.4482758620689662E-2</v>
      </c>
      <c r="K32" s="64">
        <f t="shared" si="8"/>
        <v>3.4482758620689662E-2</v>
      </c>
      <c r="L32" s="64">
        <f t="shared" si="8"/>
        <v>3.4482758620689662E-2</v>
      </c>
      <c r="M32" s="64">
        <f t="shared" si="8"/>
        <v>3.4482758620689662E-2</v>
      </c>
      <c r="N32" s="64">
        <f t="shared" si="8"/>
        <v>3.4482758620689662E-2</v>
      </c>
      <c r="O32" s="64">
        <f t="shared" si="8"/>
        <v>3.4482758620689662E-2</v>
      </c>
      <c r="P32" s="64">
        <f t="shared" si="8"/>
        <v>3.4482758620689662E-2</v>
      </c>
      <c r="Q32" s="64">
        <f t="shared" si="8"/>
        <v>3.4482758620689662E-2</v>
      </c>
      <c r="R32" s="64">
        <f t="shared" si="8"/>
        <v>3.4482758620689662E-2</v>
      </c>
      <c r="S32" s="64">
        <f t="shared" si="8"/>
        <v>3.4482758620689662E-2</v>
      </c>
      <c r="T32" s="64">
        <f t="shared" si="8"/>
        <v>3.4482758620689662E-2</v>
      </c>
      <c r="U32" s="64">
        <f t="shared" si="8"/>
        <v>3.4482758620689662E-2</v>
      </c>
      <c r="V32" s="64">
        <f t="shared" si="8"/>
        <v>3.4482758620689662E-2</v>
      </c>
      <c r="W32" s="64">
        <f t="shared" si="8"/>
        <v>3.4482758620689662E-2</v>
      </c>
      <c r="X32" s="64">
        <f t="shared" si="8"/>
        <v>3.4482758620689662E-2</v>
      </c>
      <c r="Y32" s="64">
        <f t="shared" si="8"/>
        <v>3.4482758620689662E-2</v>
      </c>
      <c r="Z32" s="64">
        <f t="shared" si="8"/>
        <v>3.4482758620689662E-2</v>
      </c>
      <c r="AA32" s="64">
        <f t="shared" si="8"/>
        <v>3.4482758620689662E-2</v>
      </c>
      <c r="AB32" s="64">
        <f t="shared" si="8"/>
        <v>3.4482758620689662E-2</v>
      </c>
      <c r="AC32" s="64">
        <f t="shared" si="8"/>
        <v>3.4482758620689662E-2</v>
      </c>
      <c r="AD32" s="64">
        <f t="shared" si="8"/>
        <v>3.4482758620689662E-2</v>
      </c>
      <c r="AE32" s="64">
        <f t="shared" si="8"/>
        <v>3.4482758620689662E-2</v>
      </c>
      <c r="AF32" s="64">
        <f t="shared" si="8"/>
        <v>3.4482758620689662E-2</v>
      </c>
      <c r="AG32" s="64">
        <f t="shared" si="8"/>
        <v>3.4482758620689662E-2</v>
      </c>
      <c r="AH32" s="64">
        <f t="shared" si="8"/>
        <v>3.4482758620689662E-2</v>
      </c>
      <c r="AI32" s="65">
        <f t="shared" si="8"/>
        <v>3.4482758620689662E-2</v>
      </c>
      <c r="AJ32" s="66">
        <f t="shared" si="1"/>
        <v>0.99999999999999956</v>
      </c>
    </row>
    <row r="33" spans="2:39">
      <c r="B33" s="339"/>
      <c r="C33" s="340"/>
      <c r="D33" s="341"/>
      <c r="E33" s="300" t="s">
        <v>240</v>
      </c>
      <c r="F33" s="67">
        <f>'MC Conservação Rotina'!F169</f>
        <v>0</v>
      </c>
      <c r="G33" s="227">
        <f>'MC Conservação Rotina'!G169</f>
        <v>4679.1816283691896</v>
      </c>
      <c r="H33" s="227">
        <f>'MC Conservação Rotina'!H169</f>
        <v>4679.1816283691896</v>
      </c>
      <c r="I33" s="227">
        <f>'MC Conservação Rotina'!I169</f>
        <v>4679.1816283691896</v>
      </c>
      <c r="J33" s="227">
        <f>'MC Conservação Rotina'!J169</f>
        <v>4679.1816283691896</v>
      </c>
      <c r="K33" s="227">
        <f>'MC Conservação Rotina'!K169</f>
        <v>4679.1816283691896</v>
      </c>
      <c r="L33" s="227">
        <f>'MC Conservação Rotina'!L169</f>
        <v>4679.1816283691896</v>
      </c>
      <c r="M33" s="227">
        <f>'MC Conservação Rotina'!M169</f>
        <v>4679.1816283691896</v>
      </c>
      <c r="N33" s="227">
        <f>'MC Conservação Rotina'!N169</f>
        <v>4679.1816283691896</v>
      </c>
      <c r="O33" s="227">
        <f>'MC Conservação Rotina'!O169</f>
        <v>4679.1816283691896</v>
      </c>
      <c r="P33" s="227">
        <f>'MC Conservação Rotina'!P169</f>
        <v>4679.1816283691896</v>
      </c>
      <c r="Q33" s="227">
        <f>'MC Conservação Rotina'!Q169</f>
        <v>4679.1816283691896</v>
      </c>
      <c r="R33" s="227">
        <f>'MC Conservação Rotina'!R169</f>
        <v>4679.1816283691896</v>
      </c>
      <c r="S33" s="227">
        <f>'MC Conservação Rotina'!S169</f>
        <v>4679.1816283691896</v>
      </c>
      <c r="T33" s="227">
        <f>'MC Conservação Rotina'!T169</f>
        <v>4679.1816283691896</v>
      </c>
      <c r="U33" s="227">
        <f>'MC Conservação Rotina'!U169</f>
        <v>4679.1816283691896</v>
      </c>
      <c r="V33" s="227">
        <f>'MC Conservação Rotina'!V169</f>
        <v>4679.1816283691896</v>
      </c>
      <c r="W33" s="227">
        <f>'MC Conservação Rotina'!W169</f>
        <v>4679.1816283691896</v>
      </c>
      <c r="X33" s="227">
        <f>'MC Conservação Rotina'!X169</f>
        <v>4679.1816283691896</v>
      </c>
      <c r="Y33" s="227">
        <f>'MC Conservação Rotina'!Y169</f>
        <v>4679.1816283691896</v>
      </c>
      <c r="Z33" s="227">
        <f>'MC Conservação Rotina'!Z169</f>
        <v>4679.1816283691896</v>
      </c>
      <c r="AA33" s="227">
        <f>'MC Conservação Rotina'!AA169</f>
        <v>4679.1816283691896</v>
      </c>
      <c r="AB33" s="227">
        <f>'MC Conservação Rotina'!AB169</f>
        <v>4679.1816283691896</v>
      </c>
      <c r="AC33" s="227">
        <f>'MC Conservação Rotina'!AC169</f>
        <v>4679.1816283691896</v>
      </c>
      <c r="AD33" s="227">
        <f>'MC Conservação Rotina'!AD169</f>
        <v>4679.1816283691896</v>
      </c>
      <c r="AE33" s="227">
        <f>'MC Conservação Rotina'!AE169</f>
        <v>4679.1816283691896</v>
      </c>
      <c r="AF33" s="227">
        <f>'MC Conservação Rotina'!AF169</f>
        <v>4679.1816283691896</v>
      </c>
      <c r="AG33" s="227">
        <f>'MC Conservação Rotina'!AG169</f>
        <v>4679.1816283691896</v>
      </c>
      <c r="AH33" s="227">
        <f>'MC Conservação Rotina'!AH169</f>
        <v>4679.1816283691896</v>
      </c>
      <c r="AI33" s="227">
        <f>'MC Conservação Rotina'!AI169</f>
        <v>4679.1816283691896</v>
      </c>
      <c r="AJ33" s="226">
        <f t="shared" si="1"/>
        <v>135696.26722270646</v>
      </c>
      <c r="AL33"/>
    </row>
    <row r="34" spans="2:39">
      <c r="B34" s="342"/>
      <c r="C34" s="340" t="s">
        <v>241</v>
      </c>
      <c r="D34" s="341">
        <f>+SUM(D18:D33)</f>
        <v>9004258.61794235</v>
      </c>
      <c r="E34" s="299" t="s">
        <v>238</v>
      </c>
      <c r="F34" s="63">
        <f t="shared" ref="F34:AI34" si="9">+F35/$D34</f>
        <v>0</v>
      </c>
      <c r="G34" s="64">
        <f t="shared" si="9"/>
        <v>4.0839095396817196E-2</v>
      </c>
      <c r="H34" s="64">
        <f t="shared" si="9"/>
        <v>4.0839095396817196E-2</v>
      </c>
      <c r="I34" s="64">
        <f t="shared" si="9"/>
        <v>4.0839095396817196E-2</v>
      </c>
      <c r="J34" s="64">
        <f t="shared" si="9"/>
        <v>4.0839095396817196E-2</v>
      </c>
      <c r="K34" s="64">
        <f t="shared" si="9"/>
        <v>3.3465744736509241E-2</v>
      </c>
      <c r="L34" s="64">
        <f t="shared" si="9"/>
        <v>3.3465744736509241E-2</v>
      </c>
      <c r="M34" s="64">
        <f t="shared" si="9"/>
        <v>3.3465744736509241E-2</v>
      </c>
      <c r="N34" s="64">
        <f t="shared" si="9"/>
        <v>3.3465744736509241E-2</v>
      </c>
      <c r="O34" s="64">
        <f t="shared" si="9"/>
        <v>3.3465744736509241E-2</v>
      </c>
      <c r="P34" s="64">
        <f t="shared" si="9"/>
        <v>3.3465744736509241E-2</v>
      </c>
      <c r="Q34" s="64">
        <f t="shared" si="9"/>
        <v>3.3465744736509241E-2</v>
      </c>
      <c r="R34" s="64">
        <f t="shared" si="9"/>
        <v>3.3465744736509241E-2</v>
      </c>
      <c r="S34" s="64">
        <f t="shared" si="9"/>
        <v>3.3465744736509241E-2</v>
      </c>
      <c r="T34" s="64">
        <f t="shared" si="9"/>
        <v>3.3465744736509241E-2</v>
      </c>
      <c r="U34" s="64">
        <f t="shared" si="9"/>
        <v>3.3465744736509241E-2</v>
      </c>
      <c r="V34" s="64">
        <f t="shared" si="9"/>
        <v>3.3465744736509241E-2</v>
      </c>
      <c r="W34" s="64">
        <f t="shared" si="9"/>
        <v>3.3465744736509241E-2</v>
      </c>
      <c r="X34" s="64">
        <f t="shared" si="9"/>
        <v>3.3465744736509241E-2</v>
      </c>
      <c r="Y34" s="64">
        <f t="shared" si="9"/>
        <v>3.3465744736509241E-2</v>
      </c>
      <c r="Z34" s="64">
        <f t="shared" si="9"/>
        <v>3.3465744736509241E-2</v>
      </c>
      <c r="AA34" s="64">
        <f t="shared" si="9"/>
        <v>3.3465744736509241E-2</v>
      </c>
      <c r="AB34" s="64">
        <f t="shared" si="9"/>
        <v>3.3465744736509241E-2</v>
      </c>
      <c r="AC34" s="64">
        <f t="shared" si="9"/>
        <v>3.3465744736509241E-2</v>
      </c>
      <c r="AD34" s="64">
        <f t="shared" si="9"/>
        <v>3.3465744736509241E-2</v>
      </c>
      <c r="AE34" s="64">
        <f t="shared" si="9"/>
        <v>3.3465744736509241E-2</v>
      </c>
      <c r="AF34" s="64">
        <f t="shared" si="9"/>
        <v>3.3465744736509241E-2</v>
      </c>
      <c r="AG34" s="64">
        <f t="shared" si="9"/>
        <v>3.3465744736509241E-2</v>
      </c>
      <c r="AH34" s="64">
        <f t="shared" si="9"/>
        <v>3.3465744736509241E-2</v>
      </c>
      <c r="AI34" s="65">
        <f t="shared" si="9"/>
        <v>3.3465744736509241E-2</v>
      </c>
      <c r="AJ34" s="66">
        <f t="shared" si="1"/>
        <v>0.99999999999999944</v>
      </c>
      <c r="AL34"/>
    </row>
    <row r="35" spans="2:39" ht="14.4">
      <c r="B35" s="342"/>
      <c r="C35" s="340"/>
      <c r="D35" s="341"/>
      <c r="E35" s="300" t="s">
        <v>240</v>
      </c>
      <c r="F35" s="67">
        <f t="shared" ref="F35:AI35" si="10">+SUMIF($E$18:$E$33,"Valor",F18:F33)</f>
        <v>0</v>
      </c>
      <c r="G35" s="228">
        <f t="shared" si="10"/>
        <v>367725.77667576098</v>
      </c>
      <c r="H35" s="228">
        <f t="shared" si="10"/>
        <v>367725.77667576098</v>
      </c>
      <c r="I35" s="228">
        <f t="shared" si="10"/>
        <v>367725.77667576098</v>
      </c>
      <c r="J35" s="228">
        <f t="shared" si="10"/>
        <v>367725.77667576098</v>
      </c>
      <c r="K35" s="228">
        <f t="shared" si="10"/>
        <v>301334.2204495722</v>
      </c>
      <c r="L35" s="228">
        <f t="shared" si="10"/>
        <v>301334.2204495722</v>
      </c>
      <c r="M35" s="228">
        <f t="shared" si="10"/>
        <v>301334.2204495722</v>
      </c>
      <c r="N35" s="228">
        <f t="shared" si="10"/>
        <v>301334.2204495722</v>
      </c>
      <c r="O35" s="228">
        <f t="shared" si="10"/>
        <v>301334.2204495722</v>
      </c>
      <c r="P35" s="228">
        <f t="shared" si="10"/>
        <v>301334.2204495722</v>
      </c>
      <c r="Q35" s="228">
        <f t="shared" si="10"/>
        <v>301334.2204495722</v>
      </c>
      <c r="R35" s="228">
        <f t="shared" si="10"/>
        <v>301334.2204495722</v>
      </c>
      <c r="S35" s="228">
        <f t="shared" si="10"/>
        <v>301334.2204495722</v>
      </c>
      <c r="T35" s="228">
        <f t="shared" si="10"/>
        <v>301334.2204495722</v>
      </c>
      <c r="U35" s="228">
        <f t="shared" si="10"/>
        <v>301334.2204495722</v>
      </c>
      <c r="V35" s="228">
        <f t="shared" si="10"/>
        <v>301334.2204495722</v>
      </c>
      <c r="W35" s="228">
        <f t="shared" si="10"/>
        <v>301334.2204495722</v>
      </c>
      <c r="X35" s="228">
        <f t="shared" si="10"/>
        <v>301334.2204495722</v>
      </c>
      <c r="Y35" s="228">
        <f t="shared" si="10"/>
        <v>301334.2204495722</v>
      </c>
      <c r="Z35" s="228">
        <f t="shared" si="10"/>
        <v>301334.2204495722</v>
      </c>
      <c r="AA35" s="228">
        <f t="shared" si="10"/>
        <v>301334.2204495722</v>
      </c>
      <c r="AB35" s="228">
        <f t="shared" si="10"/>
        <v>301334.2204495722</v>
      </c>
      <c r="AC35" s="228">
        <f t="shared" si="10"/>
        <v>301334.2204495722</v>
      </c>
      <c r="AD35" s="228">
        <f t="shared" si="10"/>
        <v>301334.2204495722</v>
      </c>
      <c r="AE35" s="228">
        <f t="shared" si="10"/>
        <v>301334.2204495722</v>
      </c>
      <c r="AF35" s="228">
        <f t="shared" si="10"/>
        <v>301334.2204495722</v>
      </c>
      <c r="AG35" s="228">
        <f t="shared" si="10"/>
        <v>301334.2204495722</v>
      </c>
      <c r="AH35" s="228">
        <f t="shared" si="10"/>
        <v>301334.2204495722</v>
      </c>
      <c r="AI35" s="229">
        <f t="shared" si="10"/>
        <v>301334.2204495722</v>
      </c>
      <c r="AJ35" s="226">
        <f t="shared" si="1"/>
        <v>9004258.6179423537</v>
      </c>
      <c r="AL35" s="328">
        <v>8991457.126223404</v>
      </c>
      <c r="AM35" s="329">
        <f>AJ35-AL35</f>
        <v>12801.49171894975</v>
      </c>
    </row>
    <row r="36" spans="2:39">
      <c r="AL36"/>
    </row>
    <row r="37" spans="2:39" ht="14.4">
      <c r="D37" s="230" t="s">
        <v>242</v>
      </c>
      <c r="E37" s="209"/>
      <c r="F37" s="231">
        <f>+F35/'Ext Equiv'!E120</f>
        <v>0</v>
      </c>
      <c r="G37" s="231">
        <f>+G35/'Ext Equiv'!F120</f>
        <v>59939.001903139637</v>
      </c>
      <c r="H37" s="231">
        <f>+H35/'Ext Equiv'!G120</f>
        <v>59939.001903139637</v>
      </c>
      <c r="I37" s="231">
        <f>+I35/'Ext Equiv'!H120</f>
        <v>59939.001903139637</v>
      </c>
      <c r="J37" s="231">
        <f>+J35/'Ext Equiv'!I120</f>
        <v>59939.001903139637</v>
      </c>
      <c r="K37" s="231">
        <f>+K35/'Ext Equiv'!J120</f>
        <v>161429.04666941412</v>
      </c>
      <c r="L37" s="231">
        <f>+L35/'Ext Equiv'!K120</f>
        <v>161429.04666941412</v>
      </c>
      <c r="M37" s="231">
        <f>+M35/'Ext Equiv'!L120</f>
        <v>161429.04666941412</v>
      </c>
      <c r="N37" s="231">
        <f>+N35/'Ext Equiv'!M120</f>
        <v>161429.04666941412</v>
      </c>
      <c r="O37" s="231">
        <f>+O35/'Ext Equiv'!N120</f>
        <v>161429.04666941412</v>
      </c>
      <c r="P37" s="231">
        <f>+P35/'Ext Equiv'!O120</f>
        <v>161429.04666941412</v>
      </c>
      <c r="Q37" s="231">
        <f>+Q35/'Ext Equiv'!P120</f>
        <v>161429.04666941412</v>
      </c>
      <c r="R37" s="231">
        <f>+R35/'Ext Equiv'!Q120</f>
        <v>161429.04666941412</v>
      </c>
      <c r="S37" s="231">
        <f>+S35/'Ext Equiv'!R120</f>
        <v>161429.04666941412</v>
      </c>
      <c r="T37" s="231">
        <f>+T35/'Ext Equiv'!S120</f>
        <v>161429.04666941412</v>
      </c>
      <c r="U37" s="231">
        <f>+U35/'Ext Equiv'!T120</f>
        <v>161429.04666941412</v>
      </c>
      <c r="V37" s="231">
        <f>+V35/'Ext Equiv'!U120</f>
        <v>161429.04666941412</v>
      </c>
      <c r="W37" s="231">
        <f>+W35/'Ext Equiv'!V120</f>
        <v>161429.04666941412</v>
      </c>
      <c r="X37" s="231">
        <f>+X35/'Ext Equiv'!W120</f>
        <v>161429.04666941412</v>
      </c>
      <c r="Y37" s="231">
        <f>+Y35/'Ext Equiv'!X120</f>
        <v>161429.04666941412</v>
      </c>
      <c r="Z37" s="231">
        <f>+Z35/'Ext Equiv'!Y120</f>
        <v>161429.04666941412</v>
      </c>
      <c r="AA37" s="231">
        <f>+AA35/'Ext Equiv'!Z120</f>
        <v>161429.04666941412</v>
      </c>
      <c r="AB37" s="231">
        <f>+AB35/'Ext Equiv'!AA120</f>
        <v>161429.04666941412</v>
      </c>
      <c r="AC37" s="231">
        <f>+AC35/'Ext Equiv'!AB120</f>
        <v>161429.04666941412</v>
      </c>
      <c r="AD37" s="231">
        <f>+AD35/'Ext Equiv'!AC120</f>
        <v>161429.04666941412</v>
      </c>
      <c r="AE37" s="231">
        <f>+AE35/'Ext Equiv'!AD120</f>
        <v>161429.04666941412</v>
      </c>
      <c r="AF37" s="231">
        <f>+AF35/'Ext Equiv'!AE120</f>
        <v>161429.04666941412</v>
      </c>
      <c r="AG37" s="231">
        <f>+AG35/'Ext Equiv'!AF120</f>
        <v>161429.04666941412</v>
      </c>
      <c r="AH37" s="231">
        <f>+AH35/'Ext Equiv'!AG120</f>
        <v>161429.04666941412</v>
      </c>
      <c r="AI37" s="231">
        <f>+AI35/'Ext Equiv'!AH120</f>
        <v>161429.04666941412</v>
      </c>
      <c r="AJ37" s="62"/>
      <c r="AL37"/>
    </row>
    <row r="38" spans="2:39" ht="14.4">
      <c r="D38" s="307" t="s">
        <v>756</v>
      </c>
      <c r="F38" s="231">
        <f>D34/Quantidades!G13</f>
        <v>1169384.2360964108</v>
      </c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L38"/>
    </row>
    <row r="39" spans="2:39" ht="14.4">
      <c r="D39" s="307" t="s">
        <v>757</v>
      </c>
      <c r="F39" s="231">
        <f>D34/29</f>
        <v>310491.67648077069</v>
      </c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L39"/>
    </row>
    <row r="40" spans="2:39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L40"/>
    </row>
  </sheetData>
  <mergeCells count="61">
    <mergeCell ref="B32:B33"/>
    <mergeCell ref="C32:C33"/>
    <mergeCell ref="D32:D33"/>
    <mergeCell ref="B34:B35"/>
    <mergeCell ref="C34:C35"/>
    <mergeCell ref="D34:D35"/>
    <mergeCell ref="B28:B29"/>
    <mergeCell ref="C28:C29"/>
    <mergeCell ref="D28:D29"/>
    <mergeCell ref="B30:B31"/>
    <mergeCell ref="C30:C31"/>
    <mergeCell ref="D30:D31"/>
    <mergeCell ref="B24:B25"/>
    <mergeCell ref="C24:C25"/>
    <mergeCell ref="D24:D25"/>
    <mergeCell ref="B26:B27"/>
    <mergeCell ref="C26:C27"/>
    <mergeCell ref="D26:D27"/>
    <mergeCell ref="B20:B21"/>
    <mergeCell ref="C20:C21"/>
    <mergeCell ref="D20:D21"/>
    <mergeCell ref="B22:B23"/>
    <mergeCell ref="C22:C23"/>
    <mergeCell ref="D22:D23"/>
    <mergeCell ref="AH15:AH16"/>
    <mergeCell ref="AI15:AI16"/>
    <mergeCell ref="AJ15:AJ16"/>
    <mergeCell ref="B18:B19"/>
    <mergeCell ref="C18:C19"/>
    <mergeCell ref="D18:D19"/>
    <mergeCell ref="AB15:AB16"/>
    <mergeCell ref="AC15:AC16"/>
    <mergeCell ref="AD15:AD16"/>
    <mergeCell ref="AE15:AE16"/>
    <mergeCell ref="AF15:AF16"/>
    <mergeCell ref="AG15:AG16"/>
    <mergeCell ref="V15:V16"/>
    <mergeCell ref="W15:W16"/>
    <mergeCell ref="X15:X16"/>
    <mergeCell ref="Y15:Y16"/>
    <mergeCell ref="Z15:Z16"/>
    <mergeCell ref="AA15:AA16"/>
    <mergeCell ref="P15:P16"/>
    <mergeCell ref="Q15:Q16"/>
    <mergeCell ref="R15:R16"/>
    <mergeCell ref="S15:S16"/>
    <mergeCell ref="T15:T16"/>
    <mergeCell ref="U15:U16"/>
    <mergeCell ref="B7:D7"/>
    <mergeCell ref="O15:O16"/>
    <mergeCell ref="B15:B16"/>
    <mergeCell ref="C15:C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</mergeCells>
  <pageMargins left="0.511811024" right="0.511811024" top="0.78740157499999996" bottom="0.78740157499999996" header="0.31496062000000002" footer="0.31496062000000002"/>
  <ignoredErrors>
    <ignoredError sqref="F19:AI19 F21:AI21 F23:AI23 F25:AI25 F27:AI27 F29:AI29 F31:AI31 F33:AI33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2361-70DC-45EE-BD7B-2DF13D9426DA}">
  <sheetPr>
    <tabColor rgb="FF00B050"/>
    <pageSetUpPr fitToPage="1"/>
  </sheetPr>
  <dimension ref="B1:AM191"/>
  <sheetViews>
    <sheetView showGridLines="0" tabSelected="1" zoomScale="80" zoomScaleNormal="80" zoomScaleSheetLayoutView="80" workbookViewId="0"/>
  </sheetViews>
  <sheetFormatPr defaultColWidth="10" defaultRowHeight="13.8" outlineLevelCol="1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4.375" style="1" customWidth="1" outlineLevel="1"/>
    <col min="36" max="36" width="24.375" style="1" customWidth="1"/>
    <col min="37" max="37" width="3" style="1" customWidth="1"/>
    <col min="38" max="38" width="14.5" style="1" bestFit="1" customWidth="1"/>
    <col min="39" max="16384" width="10" style="1"/>
  </cols>
  <sheetData>
    <row r="1" spans="2:36" ht="18">
      <c r="B1" s="87"/>
      <c r="C1" s="88"/>
    </row>
    <row r="2" spans="2:36">
      <c r="C2" s="20"/>
    </row>
    <row r="3" spans="2:36">
      <c r="C3" s="20"/>
      <c r="F3"/>
    </row>
    <row r="4" spans="2:36">
      <c r="C4" s="20"/>
      <c r="F4"/>
    </row>
    <row r="5" spans="2:36">
      <c r="B5" s="89"/>
      <c r="C5" s="90"/>
      <c r="D5" s="89"/>
    </row>
    <row r="6" spans="2:36">
      <c r="C6" s="20"/>
    </row>
    <row r="7" spans="2:36" ht="49.95" customHeight="1">
      <c r="B7" s="330" t="s">
        <v>680</v>
      </c>
      <c r="C7" s="331"/>
      <c r="D7" s="332"/>
    </row>
    <row r="8" spans="2:36" ht="15.6">
      <c r="B8" s="91" t="s">
        <v>698</v>
      </c>
      <c r="C8" s="92"/>
      <c r="D8" s="93"/>
    </row>
    <row r="9" spans="2:36" ht="15.6">
      <c r="B9" s="94" t="s">
        <v>681</v>
      </c>
      <c r="C9" s="95"/>
      <c r="D9" s="96"/>
    </row>
    <row r="10" spans="2:36" ht="15.6">
      <c r="B10" s="97"/>
      <c r="C10" s="98"/>
      <c r="D10" s="97"/>
    </row>
    <row r="11" spans="2:36" ht="18">
      <c r="B11" s="99" t="s">
        <v>742</v>
      </c>
      <c r="C11" s="100"/>
      <c r="D11" s="101"/>
    </row>
    <row r="12" spans="2:36" ht="18">
      <c r="B12" s="102" t="s">
        <v>683</v>
      </c>
      <c r="C12" s="103"/>
      <c r="D12" s="104"/>
    </row>
    <row r="13" spans="2:36" ht="18">
      <c r="B13" s="105" t="s">
        <v>684</v>
      </c>
      <c r="C13" s="106"/>
      <c r="D13" s="107"/>
    </row>
    <row r="14" spans="2:36">
      <c r="C14" s="20"/>
    </row>
    <row r="15" spans="2:36" ht="26.4">
      <c r="B15" s="345" t="s">
        <v>63</v>
      </c>
      <c r="C15" s="345"/>
      <c r="D15" s="201" t="s">
        <v>2</v>
      </c>
      <c r="E15" s="201" t="s">
        <v>173</v>
      </c>
      <c r="F15" s="203"/>
      <c r="G15" s="204"/>
      <c r="H15" s="204"/>
      <c r="I15" s="204"/>
      <c r="J15" s="204"/>
      <c r="K15" s="204"/>
      <c r="L15" s="205"/>
      <c r="M15" s="203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5"/>
      <c r="Z15" s="203"/>
      <c r="AA15" s="204"/>
      <c r="AB15" s="204"/>
      <c r="AC15" s="204"/>
      <c r="AD15" s="204"/>
      <c r="AE15" s="204"/>
      <c r="AF15" s="204"/>
      <c r="AG15" s="204"/>
      <c r="AH15" s="204"/>
      <c r="AI15" s="204"/>
      <c r="AJ15" s="205"/>
    </row>
    <row r="16" spans="2:36" ht="21" customHeight="1">
      <c r="B16" s="232" t="s">
        <v>68</v>
      </c>
      <c r="C16" s="232" t="s">
        <v>69</v>
      </c>
      <c r="D16" s="233"/>
      <c r="E16" s="234" t="s">
        <v>174</v>
      </c>
      <c r="F16" s="234" t="s">
        <v>126</v>
      </c>
      <c r="G16" s="234" t="s">
        <v>127</v>
      </c>
      <c r="H16" s="234" t="s">
        <v>128</v>
      </c>
      <c r="I16" s="234" t="s">
        <v>129</v>
      </c>
      <c r="J16" s="234" t="s">
        <v>130</v>
      </c>
      <c r="K16" s="234" t="s">
        <v>131</v>
      </c>
      <c r="L16" s="234" t="s">
        <v>132</v>
      </c>
      <c r="M16" s="234" t="s">
        <v>133</v>
      </c>
      <c r="N16" s="234" t="s">
        <v>134</v>
      </c>
      <c r="O16" s="234" t="s">
        <v>135</v>
      </c>
      <c r="P16" s="234" t="s">
        <v>136</v>
      </c>
      <c r="Q16" s="234" t="s">
        <v>137</v>
      </c>
      <c r="R16" s="234" t="s">
        <v>138</v>
      </c>
      <c r="S16" s="234" t="s">
        <v>139</v>
      </c>
      <c r="T16" s="234" t="s">
        <v>140</v>
      </c>
      <c r="U16" s="234" t="s">
        <v>141</v>
      </c>
      <c r="V16" s="234" t="s">
        <v>142</v>
      </c>
      <c r="W16" s="234" t="s">
        <v>143</v>
      </c>
      <c r="X16" s="234" t="s">
        <v>144</v>
      </c>
      <c r="Y16" s="234" t="s">
        <v>145</v>
      </c>
      <c r="Z16" s="234" t="s">
        <v>146</v>
      </c>
      <c r="AA16" s="234" t="s">
        <v>147</v>
      </c>
      <c r="AB16" s="234" t="s">
        <v>148</v>
      </c>
      <c r="AC16" s="234" t="s">
        <v>149</v>
      </c>
      <c r="AD16" s="234" t="s">
        <v>150</v>
      </c>
      <c r="AE16" s="234" t="s">
        <v>151</v>
      </c>
      <c r="AF16" s="234" t="s">
        <v>152</v>
      </c>
      <c r="AG16" s="234" t="s">
        <v>153</v>
      </c>
      <c r="AH16" s="234" t="s">
        <v>154</v>
      </c>
      <c r="AI16" s="234" t="s">
        <v>155</v>
      </c>
      <c r="AJ16" s="235" t="s">
        <v>214</v>
      </c>
    </row>
    <row r="17" spans="2:38">
      <c r="B17" s="207"/>
      <c r="C17" s="320" t="s">
        <v>71</v>
      </c>
      <c r="D17" s="206"/>
      <c r="E17" s="236"/>
      <c r="F17" s="237">
        <f t="shared" ref="F17:AI17" si="0">+SUBTOTAL(9,F18:F29)</f>
        <v>0</v>
      </c>
      <c r="G17" s="237">
        <f t="shared" si="0"/>
        <v>31944.103534258888</v>
      </c>
      <c r="H17" s="237">
        <f t="shared" si="0"/>
        <v>31944.103534258888</v>
      </c>
      <c r="I17" s="237">
        <f t="shared" si="0"/>
        <v>31944.103534258888</v>
      </c>
      <c r="J17" s="237">
        <f t="shared" si="0"/>
        <v>31944.103534258888</v>
      </c>
      <c r="K17" s="237">
        <f t="shared" si="0"/>
        <v>9719.4773046373066</v>
      </c>
      <c r="L17" s="237">
        <f t="shared" si="0"/>
        <v>9719.4773046373066</v>
      </c>
      <c r="M17" s="237">
        <f t="shared" si="0"/>
        <v>9719.4773046373066</v>
      </c>
      <c r="N17" s="237">
        <f t="shared" si="0"/>
        <v>9719.4773046373066</v>
      </c>
      <c r="O17" s="237">
        <f t="shared" si="0"/>
        <v>9719.4773046373066</v>
      </c>
      <c r="P17" s="237">
        <f t="shared" si="0"/>
        <v>9719.4773046373066</v>
      </c>
      <c r="Q17" s="237">
        <f t="shared" si="0"/>
        <v>9719.4773046373066</v>
      </c>
      <c r="R17" s="237">
        <f t="shared" si="0"/>
        <v>9719.4773046373066</v>
      </c>
      <c r="S17" s="237">
        <f t="shared" si="0"/>
        <v>9719.4773046373066</v>
      </c>
      <c r="T17" s="237">
        <f t="shared" si="0"/>
        <v>9719.4773046373066</v>
      </c>
      <c r="U17" s="237">
        <f t="shared" si="0"/>
        <v>9719.4773046373066</v>
      </c>
      <c r="V17" s="237">
        <f t="shared" si="0"/>
        <v>9719.4773046373066</v>
      </c>
      <c r="W17" s="237">
        <f t="shared" si="0"/>
        <v>9719.4773046373066</v>
      </c>
      <c r="X17" s="237">
        <f t="shared" si="0"/>
        <v>9719.4773046373066</v>
      </c>
      <c r="Y17" s="237">
        <f t="shared" si="0"/>
        <v>9719.4773046373066</v>
      </c>
      <c r="Z17" s="237">
        <f t="shared" si="0"/>
        <v>9719.4773046373066</v>
      </c>
      <c r="AA17" s="237">
        <f t="shared" si="0"/>
        <v>9719.4773046373066</v>
      </c>
      <c r="AB17" s="237">
        <f t="shared" si="0"/>
        <v>9719.4773046373066</v>
      </c>
      <c r="AC17" s="237">
        <f t="shared" si="0"/>
        <v>9719.4773046373066</v>
      </c>
      <c r="AD17" s="237">
        <f t="shared" si="0"/>
        <v>9719.4773046373066</v>
      </c>
      <c r="AE17" s="237">
        <f t="shared" si="0"/>
        <v>9719.4773046373066</v>
      </c>
      <c r="AF17" s="237">
        <f t="shared" si="0"/>
        <v>9719.4773046373066</v>
      </c>
      <c r="AG17" s="237">
        <f t="shared" si="0"/>
        <v>9719.4773046373066</v>
      </c>
      <c r="AH17" s="237">
        <f t="shared" si="0"/>
        <v>9719.4773046373066</v>
      </c>
      <c r="AI17" s="237">
        <f t="shared" si="0"/>
        <v>9719.4773046373066</v>
      </c>
      <c r="AJ17" s="238">
        <f t="shared" ref="AJ17:AJ60" si="1">+SUM(F17:AI17)</f>
        <v>370763.34675296844</v>
      </c>
      <c r="AK17" s="2"/>
      <c r="AL17" s="2"/>
    </row>
    <row r="18" spans="2:38">
      <c r="B18" s="29"/>
      <c r="C18" s="319" t="s">
        <v>72</v>
      </c>
      <c r="D18" s="24"/>
      <c r="E18" s="25"/>
      <c r="F18" s="239">
        <f t="shared" ref="F18:AI18" si="2">+SUBTOTAL(9,F19:F24)</f>
        <v>0</v>
      </c>
      <c r="G18" s="240">
        <f t="shared" si="2"/>
        <v>18149.435531999967</v>
      </c>
      <c r="H18" s="240">
        <f t="shared" si="2"/>
        <v>18149.435531999967</v>
      </c>
      <c r="I18" s="240">
        <f t="shared" si="2"/>
        <v>18149.435531999967</v>
      </c>
      <c r="J18" s="240">
        <f t="shared" si="2"/>
        <v>18149.435531999967</v>
      </c>
      <c r="K18" s="240">
        <f t="shared" si="2"/>
        <v>5522.2406399999845</v>
      </c>
      <c r="L18" s="240">
        <f t="shared" si="2"/>
        <v>5522.2406399999845</v>
      </c>
      <c r="M18" s="240">
        <f t="shared" si="2"/>
        <v>5522.2406399999845</v>
      </c>
      <c r="N18" s="240">
        <f t="shared" si="2"/>
        <v>5522.2406399999845</v>
      </c>
      <c r="O18" s="240">
        <f t="shared" si="2"/>
        <v>5522.2406399999845</v>
      </c>
      <c r="P18" s="240">
        <f t="shared" si="2"/>
        <v>5522.2406399999845</v>
      </c>
      <c r="Q18" s="240">
        <f t="shared" si="2"/>
        <v>5522.2406399999845</v>
      </c>
      <c r="R18" s="240">
        <f t="shared" si="2"/>
        <v>5522.2406399999845</v>
      </c>
      <c r="S18" s="240">
        <f t="shared" si="2"/>
        <v>5522.2406399999845</v>
      </c>
      <c r="T18" s="240">
        <f t="shared" si="2"/>
        <v>5522.2406399999845</v>
      </c>
      <c r="U18" s="240">
        <f t="shared" si="2"/>
        <v>5522.2406399999845</v>
      </c>
      <c r="V18" s="240">
        <f t="shared" si="2"/>
        <v>5522.2406399999845</v>
      </c>
      <c r="W18" s="240">
        <f t="shared" si="2"/>
        <v>5522.2406399999845</v>
      </c>
      <c r="X18" s="240">
        <f t="shared" si="2"/>
        <v>5522.2406399999845</v>
      </c>
      <c r="Y18" s="240">
        <f t="shared" si="2"/>
        <v>5522.2406399999845</v>
      </c>
      <c r="Z18" s="240">
        <f t="shared" si="2"/>
        <v>5522.2406399999845</v>
      </c>
      <c r="AA18" s="240">
        <f t="shared" si="2"/>
        <v>5522.2406399999845</v>
      </c>
      <c r="AB18" s="240">
        <f t="shared" si="2"/>
        <v>5522.2406399999845</v>
      </c>
      <c r="AC18" s="240">
        <f t="shared" si="2"/>
        <v>5522.2406399999845</v>
      </c>
      <c r="AD18" s="240">
        <f t="shared" si="2"/>
        <v>5522.2406399999845</v>
      </c>
      <c r="AE18" s="240">
        <f t="shared" si="2"/>
        <v>5522.2406399999845</v>
      </c>
      <c r="AF18" s="240">
        <f t="shared" si="2"/>
        <v>5522.2406399999845</v>
      </c>
      <c r="AG18" s="240">
        <f t="shared" si="2"/>
        <v>5522.2406399999845</v>
      </c>
      <c r="AH18" s="240">
        <f t="shared" si="2"/>
        <v>5522.2406399999845</v>
      </c>
      <c r="AI18" s="240">
        <f t="shared" si="2"/>
        <v>5522.2406399999845</v>
      </c>
      <c r="AJ18" s="246">
        <f t="shared" si="1"/>
        <v>210653.75812799938</v>
      </c>
    </row>
    <row r="19" spans="2:38" ht="14.4">
      <c r="B19" s="169" t="s">
        <v>912</v>
      </c>
      <c r="C19" s="318" t="s">
        <v>890</v>
      </c>
      <c r="D19" s="169" t="s">
        <v>175</v>
      </c>
      <c r="E19" s="171">
        <f>VLOOKUP(B19,'Preços Unitários'!B:E,4,FALSE)</f>
        <v>582.39</v>
      </c>
      <c r="F19" s="186">
        <f>$E$19*Quantidades!F20</f>
        <v>0</v>
      </c>
      <c r="G19" s="171">
        <f>$E$19*Quantidades!G20</f>
        <v>3572.9626499999931</v>
      </c>
      <c r="H19" s="171">
        <f>$E$19*Quantidades!H20</f>
        <v>3572.9626499999931</v>
      </c>
      <c r="I19" s="171">
        <f>$E$19*Quantidades!I20</f>
        <v>3572.9626499999931</v>
      </c>
      <c r="J19" s="171">
        <f>$E$19*Quantidades!J20</f>
        <v>3572.9626499999931</v>
      </c>
      <c r="K19" s="171">
        <f>$E$19*Quantidades!K20</f>
        <v>1087.127999999997</v>
      </c>
      <c r="L19" s="171">
        <f>$E$19*Quantidades!L20</f>
        <v>1087.127999999997</v>
      </c>
      <c r="M19" s="171">
        <f>$E$19*Quantidades!M20</f>
        <v>1087.127999999997</v>
      </c>
      <c r="N19" s="171">
        <f>$E$19*Quantidades!N20</f>
        <v>1087.127999999997</v>
      </c>
      <c r="O19" s="171">
        <f>$E$19*Quantidades!O20</f>
        <v>1087.127999999997</v>
      </c>
      <c r="P19" s="171">
        <f>$E$19*Quantidades!P20</f>
        <v>1087.127999999997</v>
      </c>
      <c r="Q19" s="171">
        <f>$E$19*Quantidades!Q20</f>
        <v>1087.127999999997</v>
      </c>
      <c r="R19" s="171">
        <f>$E$19*Quantidades!R20</f>
        <v>1087.127999999997</v>
      </c>
      <c r="S19" s="171">
        <f>$E$19*Quantidades!S20</f>
        <v>1087.127999999997</v>
      </c>
      <c r="T19" s="171">
        <f>$E$19*Quantidades!T20</f>
        <v>1087.127999999997</v>
      </c>
      <c r="U19" s="171">
        <f>$E$19*Quantidades!U20</f>
        <v>1087.127999999997</v>
      </c>
      <c r="V19" s="171">
        <f>$E$19*Quantidades!V20</f>
        <v>1087.127999999997</v>
      </c>
      <c r="W19" s="171">
        <f>$E$19*Quantidades!W20</f>
        <v>1087.127999999997</v>
      </c>
      <c r="X19" s="171">
        <f>$E$19*Quantidades!X20</f>
        <v>1087.127999999997</v>
      </c>
      <c r="Y19" s="171">
        <f>$E$19*Quantidades!Y20</f>
        <v>1087.127999999997</v>
      </c>
      <c r="Z19" s="171">
        <f>$E$19*Quantidades!Z20</f>
        <v>1087.127999999997</v>
      </c>
      <c r="AA19" s="171">
        <f>$E$19*Quantidades!AA20</f>
        <v>1087.127999999997</v>
      </c>
      <c r="AB19" s="171">
        <f>$E$19*Quantidades!AB20</f>
        <v>1087.127999999997</v>
      </c>
      <c r="AC19" s="171">
        <f>$E$19*Quantidades!AC20</f>
        <v>1087.127999999997</v>
      </c>
      <c r="AD19" s="171">
        <f>$E$19*Quantidades!AD20</f>
        <v>1087.127999999997</v>
      </c>
      <c r="AE19" s="171">
        <f>$E$19*Quantidades!AE20</f>
        <v>1087.127999999997</v>
      </c>
      <c r="AF19" s="171">
        <f>$E$19*Quantidades!AF20</f>
        <v>1087.127999999997</v>
      </c>
      <c r="AG19" s="171">
        <f>$E$19*Quantidades!AG20</f>
        <v>1087.127999999997</v>
      </c>
      <c r="AH19" s="171">
        <f>$E$19*Quantidades!AH20</f>
        <v>1087.127999999997</v>
      </c>
      <c r="AI19" s="171">
        <f>$E$19*Quantidades!AI20</f>
        <v>1087.127999999997</v>
      </c>
      <c r="AJ19" s="247">
        <f t="shared" si="1"/>
        <v>41470.0505999999</v>
      </c>
      <c r="AK19" s="2"/>
    </row>
    <row r="20" spans="2:38" ht="14.4">
      <c r="B20" s="169" t="s">
        <v>913</v>
      </c>
      <c r="C20" s="318" t="s">
        <v>891</v>
      </c>
      <c r="D20" s="169" t="s">
        <v>175</v>
      </c>
      <c r="E20" s="171">
        <f>VLOOKUP(B20,'Preços Unitários'!B:E,4,FALSE)</f>
        <v>164.9</v>
      </c>
      <c r="F20" s="186">
        <f>$E$20*Quantidades!F21</f>
        <v>0</v>
      </c>
      <c r="G20" s="171">
        <f>$E$20*Quantidades!G21</f>
        <v>2124.4891499999962</v>
      </c>
      <c r="H20" s="171">
        <f>$E$20*Quantidades!H21</f>
        <v>2124.4891499999962</v>
      </c>
      <c r="I20" s="171">
        <f>$E$20*Quantidades!I21</f>
        <v>2124.4891499999962</v>
      </c>
      <c r="J20" s="171">
        <f>$E$20*Quantidades!J21</f>
        <v>2124.4891499999962</v>
      </c>
      <c r="K20" s="171">
        <f>$E$20*Quantidades!K21</f>
        <v>646.40799999999831</v>
      </c>
      <c r="L20" s="171">
        <f>$E$20*Quantidades!L21</f>
        <v>646.40799999999831</v>
      </c>
      <c r="M20" s="171">
        <f>$E$20*Quantidades!M21</f>
        <v>646.40799999999831</v>
      </c>
      <c r="N20" s="171">
        <f>$E$20*Quantidades!N21</f>
        <v>646.40799999999831</v>
      </c>
      <c r="O20" s="171">
        <f>$E$20*Quantidades!O21</f>
        <v>646.40799999999831</v>
      </c>
      <c r="P20" s="171">
        <f>$E$20*Quantidades!P21</f>
        <v>646.40799999999831</v>
      </c>
      <c r="Q20" s="171">
        <f>$E$20*Quantidades!Q21</f>
        <v>646.40799999999831</v>
      </c>
      <c r="R20" s="171">
        <f>$E$20*Quantidades!R21</f>
        <v>646.40799999999831</v>
      </c>
      <c r="S20" s="171">
        <f>$E$20*Quantidades!S21</f>
        <v>646.40799999999831</v>
      </c>
      <c r="T20" s="171">
        <f>$E$20*Quantidades!T21</f>
        <v>646.40799999999831</v>
      </c>
      <c r="U20" s="171">
        <f>$E$20*Quantidades!U21</f>
        <v>646.40799999999831</v>
      </c>
      <c r="V20" s="171">
        <f>$E$20*Quantidades!V21</f>
        <v>646.40799999999831</v>
      </c>
      <c r="W20" s="171">
        <f>$E$20*Quantidades!W21</f>
        <v>646.40799999999831</v>
      </c>
      <c r="X20" s="171">
        <f>$E$20*Quantidades!X21</f>
        <v>646.40799999999831</v>
      </c>
      <c r="Y20" s="171">
        <f>$E$20*Quantidades!Y21</f>
        <v>646.40799999999831</v>
      </c>
      <c r="Z20" s="171">
        <f>$E$20*Quantidades!Z21</f>
        <v>646.40799999999831</v>
      </c>
      <c r="AA20" s="171">
        <f>$E$20*Quantidades!AA21</f>
        <v>646.40799999999831</v>
      </c>
      <c r="AB20" s="171">
        <f>$E$20*Quantidades!AB21</f>
        <v>646.40799999999831</v>
      </c>
      <c r="AC20" s="171">
        <f>$E$20*Quantidades!AC21</f>
        <v>646.40799999999831</v>
      </c>
      <c r="AD20" s="171">
        <f>$E$20*Quantidades!AD21</f>
        <v>646.40799999999831</v>
      </c>
      <c r="AE20" s="171">
        <f>$E$20*Quantidades!AE21</f>
        <v>646.40799999999831</v>
      </c>
      <c r="AF20" s="171">
        <f>$E$20*Quantidades!AF21</f>
        <v>646.40799999999831</v>
      </c>
      <c r="AG20" s="171">
        <f>$E$20*Quantidades!AG21</f>
        <v>646.40799999999831</v>
      </c>
      <c r="AH20" s="171">
        <f>$E$20*Quantidades!AH21</f>
        <v>646.40799999999831</v>
      </c>
      <c r="AI20" s="171">
        <f>$E$20*Quantidades!AI21</f>
        <v>646.40799999999831</v>
      </c>
      <c r="AJ20" s="247">
        <f t="shared" si="1"/>
        <v>24658.156599999948</v>
      </c>
      <c r="AK20" s="2"/>
    </row>
    <row r="21" spans="2:38" ht="14.4">
      <c r="B21" s="169">
        <v>4011353</v>
      </c>
      <c r="C21" s="318" t="s">
        <v>74</v>
      </c>
      <c r="D21" s="169" t="s">
        <v>27</v>
      </c>
      <c r="E21" s="171">
        <f>VLOOKUP(B21,'Preços Unitários'!B:E,4,FALSE)</f>
        <v>0.28000000000000003</v>
      </c>
      <c r="F21" s="186">
        <f>$E$21*Quantidades!F22</f>
        <v>0</v>
      </c>
      <c r="G21" s="171">
        <f>$E$21*Quantidades!G22</f>
        <v>120.24599999999978</v>
      </c>
      <c r="H21" s="171">
        <f>$E$21*Quantidades!H22</f>
        <v>120.24599999999978</v>
      </c>
      <c r="I21" s="171">
        <f>$E$21*Quantidades!I22</f>
        <v>120.24599999999978</v>
      </c>
      <c r="J21" s="171">
        <f>$E$21*Quantidades!J22</f>
        <v>120.24599999999978</v>
      </c>
      <c r="K21" s="171">
        <f>$E$21*Quantidades!K22</f>
        <v>36.586666666666574</v>
      </c>
      <c r="L21" s="171">
        <f>$E$21*Quantidades!L22</f>
        <v>36.586666666666574</v>
      </c>
      <c r="M21" s="171">
        <f>$E$21*Quantidades!M22</f>
        <v>36.586666666666574</v>
      </c>
      <c r="N21" s="171">
        <f>$E$21*Quantidades!N22</f>
        <v>36.586666666666574</v>
      </c>
      <c r="O21" s="171">
        <f>$E$21*Quantidades!O22</f>
        <v>36.586666666666574</v>
      </c>
      <c r="P21" s="171">
        <f>$E$21*Quantidades!P22</f>
        <v>36.586666666666574</v>
      </c>
      <c r="Q21" s="171">
        <f>$E$21*Quantidades!Q22</f>
        <v>36.586666666666574</v>
      </c>
      <c r="R21" s="171">
        <f>$E$21*Quantidades!R22</f>
        <v>36.586666666666574</v>
      </c>
      <c r="S21" s="171">
        <f>$E$21*Quantidades!S22</f>
        <v>36.586666666666574</v>
      </c>
      <c r="T21" s="171">
        <f>$E$21*Quantidades!T22</f>
        <v>36.586666666666574</v>
      </c>
      <c r="U21" s="171">
        <f>$E$21*Quantidades!U22</f>
        <v>36.586666666666574</v>
      </c>
      <c r="V21" s="171">
        <f>$E$21*Quantidades!V22</f>
        <v>36.586666666666574</v>
      </c>
      <c r="W21" s="171">
        <f>$E$21*Quantidades!W22</f>
        <v>36.586666666666574</v>
      </c>
      <c r="X21" s="171">
        <f>$E$21*Quantidades!X22</f>
        <v>36.586666666666574</v>
      </c>
      <c r="Y21" s="171">
        <f>$E$21*Quantidades!Y22</f>
        <v>36.586666666666574</v>
      </c>
      <c r="Z21" s="171">
        <f>$E$21*Quantidades!Z22</f>
        <v>36.586666666666574</v>
      </c>
      <c r="AA21" s="171">
        <f>$E$21*Quantidades!AA22</f>
        <v>36.586666666666574</v>
      </c>
      <c r="AB21" s="171">
        <f>$E$21*Quantidades!AB22</f>
        <v>36.586666666666574</v>
      </c>
      <c r="AC21" s="171">
        <f>$E$21*Quantidades!AC22</f>
        <v>36.586666666666574</v>
      </c>
      <c r="AD21" s="171">
        <f>$E$21*Quantidades!AD22</f>
        <v>36.586666666666574</v>
      </c>
      <c r="AE21" s="171">
        <f>$E$21*Quantidades!AE22</f>
        <v>36.586666666666574</v>
      </c>
      <c r="AF21" s="171">
        <f>$E$21*Quantidades!AF22</f>
        <v>36.586666666666574</v>
      </c>
      <c r="AG21" s="171">
        <f>$E$21*Quantidades!AG22</f>
        <v>36.586666666666574</v>
      </c>
      <c r="AH21" s="171">
        <f>$E$21*Quantidades!AH22</f>
        <v>36.586666666666574</v>
      </c>
      <c r="AI21" s="171">
        <f>$E$21*Quantidades!AI22</f>
        <v>36.586666666666574</v>
      </c>
      <c r="AJ21" s="247">
        <f t="shared" si="1"/>
        <v>1395.6506666666637</v>
      </c>
      <c r="AK21" s="2"/>
    </row>
    <row r="22" spans="2:38" ht="28.8">
      <c r="B22" s="169" t="s">
        <v>914</v>
      </c>
      <c r="C22" s="318" t="s">
        <v>892</v>
      </c>
      <c r="D22" s="54" t="s">
        <v>176</v>
      </c>
      <c r="E22" s="171">
        <f>VLOOKUP(B22,'Preços Unitários'!B:E,4,FALSE)</f>
        <v>272.58</v>
      </c>
      <c r="F22" s="186">
        <f>$E$22*Quantidades!F23</f>
        <v>0</v>
      </c>
      <c r="G22" s="171">
        <f>$E$22*Quantidades!G23</f>
        <v>8428.282631999984</v>
      </c>
      <c r="H22" s="171">
        <f>$E$22*Quantidades!H23</f>
        <v>8428.282631999984</v>
      </c>
      <c r="I22" s="171">
        <f>$E$22*Quantidades!I23</f>
        <v>8428.282631999984</v>
      </c>
      <c r="J22" s="171">
        <f>$E$22*Quantidades!J23</f>
        <v>8428.282631999984</v>
      </c>
      <c r="K22" s="171">
        <f>$E$22*Quantidades!K23</f>
        <v>2564.4326399999927</v>
      </c>
      <c r="L22" s="171">
        <f>$E$22*Quantidades!L23</f>
        <v>2564.4326399999927</v>
      </c>
      <c r="M22" s="171">
        <f>$E$22*Quantidades!M23</f>
        <v>2564.4326399999927</v>
      </c>
      <c r="N22" s="171">
        <f>$E$22*Quantidades!N23</f>
        <v>2564.4326399999927</v>
      </c>
      <c r="O22" s="171">
        <f>$E$22*Quantidades!O23</f>
        <v>2564.4326399999927</v>
      </c>
      <c r="P22" s="171">
        <f>$E$22*Quantidades!P23</f>
        <v>2564.4326399999927</v>
      </c>
      <c r="Q22" s="171">
        <f>$E$22*Quantidades!Q23</f>
        <v>2564.4326399999927</v>
      </c>
      <c r="R22" s="171">
        <f>$E$22*Quantidades!R23</f>
        <v>2564.4326399999927</v>
      </c>
      <c r="S22" s="171">
        <f>$E$22*Quantidades!S23</f>
        <v>2564.4326399999927</v>
      </c>
      <c r="T22" s="171">
        <f>$E$22*Quantidades!T23</f>
        <v>2564.4326399999927</v>
      </c>
      <c r="U22" s="171">
        <f>$E$22*Quantidades!U23</f>
        <v>2564.4326399999927</v>
      </c>
      <c r="V22" s="171">
        <f>$E$22*Quantidades!V23</f>
        <v>2564.4326399999927</v>
      </c>
      <c r="W22" s="171">
        <f>$E$22*Quantidades!W23</f>
        <v>2564.4326399999927</v>
      </c>
      <c r="X22" s="171">
        <f>$E$22*Quantidades!X23</f>
        <v>2564.4326399999927</v>
      </c>
      <c r="Y22" s="171">
        <f>$E$22*Quantidades!Y23</f>
        <v>2564.4326399999927</v>
      </c>
      <c r="Z22" s="171">
        <f>$E$22*Quantidades!Z23</f>
        <v>2564.4326399999927</v>
      </c>
      <c r="AA22" s="171">
        <f>$E$22*Quantidades!AA23</f>
        <v>2564.4326399999927</v>
      </c>
      <c r="AB22" s="171">
        <f>$E$22*Quantidades!AB23</f>
        <v>2564.4326399999927</v>
      </c>
      <c r="AC22" s="171">
        <f>$E$22*Quantidades!AC23</f>
        <v>2564.4326399999927</v>
      </c>
      <c r="AD22" s="171">
        <f>$E$22*Quantidades!AD23</f>
        <v>2564.4326399999927</v>
      </c>
      <c r="AE22" s="171">
        <f>$E$22*Quantidades!AE23</f>
        <v>2564.4326399999927</v>
      </c>
      <c r="AF22" s="171">
        <f>$E$22*Quantidades!AF23</f>
        <v>2564.4326399999927</v>
      </c>
      <c r="AG22" s="171">
        <f>$E$22*Quantidades!AG23</f>
        <v>2564.4326399999927</v>
      </c>
      <c r="AH22" s="171">
        <f>$E$22*Quantidades!AH23</f>
        <v>2564.4326399999927</v>
      </c>
      <c r="AI22" s="171">
        <f>$E$22*Quantidades!AI23</f>
        <v>2564.4326399999927</v>
      </c>
      <c r="AJ22" s="247">
        <f t="shared" si="1"/>
        <v>97823.946527999826</v>
      </c>
      <c r="AK22" s="2"/>
    </row>
    <row r="23" spans="2:38" ht="43.2">
      <c r="B23" s="169" t="s">
        <v>915</v>
      </c>
      <c r="C23" s="318" t="s">
        <v>893</v>
      </c>
      <c r="D23" s="54" t="s">
        <v>177</v>
      </c>
      <c r="E23" s="171">
        <f>VLOOKUP(B23,'Preços Unitários'!B:E,4,FALSE)</f>
        <v>29.68</v>
      </c>
      <c r="F23" s="186">
        <f>$E$23*Quantidades!F24</f>
        <v>0</v>
      </c>
      <c r="G23" s="171">
        <f>$E$23*Quantidades!G24</f>
        <v>3641.7359999999931</v>
      </c>
      <c r="H23" s="171">
        <f>$E$23*Quantidades!H24</f>
        <v>3641.7359999999931</v>
      </c>
      <c r="I23" s="171">
        <f>$E$23*Quantidades!I24</f>
        <v>3641.7359999999931</v>
      </c>
      <c r="J23" s="171">
        <f>$E$23*Quantidades!J24</f>
        <v>3641.7359999999931</v>
      </c>
      <c r="K23" s="171">
        <f>$E$23*Quantidades!K24</f>
        <v>1108.0533333333303</v>
      </c>
      <c r="L23" s="171">
        <f>$E$23*Quantidades!L24</f>
        <v>1108.0533333333303</v>
      </c>
      <c r="M23" s="171">
        <f>$E$23*Quantidades!M24</f>
        <v>1108.0533333333303</v>
      </c>
      <c r="N23" s="171">
        <f>$E$23*Quantidades!N24</f>
        <v>1108.0533333333303</v>
      </c>
      <c r="O23" s="171">
        <f>$E$23*Quantidades!O24</f>
        <v>1108.0533333333303</v>
      </c>
      <c r="P23" s="171">
        <f>$E$23*Quantidades!P24</f>
        <v>1108.0533333333303</v>
      </c>
      <c r="Q23" s="171">
        <f>$E$23*Quantidades!Q24</f>
        <v>1108.0533333333303</v>
      </c>
      <c r="R23" s="171">
        <f>$E$23*Quantidades!R24</f>
        <v>1108.0533333333303</v>
      </c>
      <c r="S23" s="171">
        <f>$E$23*Quantidades!S24</f>
        <v>1108.0533333333303</v>
      </c>
      <c r="T23" s="171">
        <f>$E$23*Quantidades!T24</f>
        <v>1108.0533333333303</v>
      </c>
      <c r="U23" s="171">
        <f>$E$23*Quantidades!U24</f>
        <v>1108.0533333333303</v>
      </c>
      <c r="V23" s="171">
        <f>$E$23*Quantidades!V24</f>
        <v>1108.0533333333303</v>
      </c>
      <c r="W23" s="171">
        <f>$E$23*Quantidades!W24</f>
        <v>1108.0533333333303</v>
      </c>
      <c r="X23" s="171">
        <f>$E$23*Quantidades!X24</f>
        <v>1108.0533333333303</v>
      </c>
      <c r="Y23" s="171">
        <f>$E$23*Quantidades!Y24</f>
        <v>1108.0533333333303</v>
      </c>
      <c r="Z23" s="171">
        <f>$E$23*Quantidades!Z24</f>
        <v>1108.0533333333303</v>
      </c>
      <c r="AA23" s="171">
        <f>$E$23*Quantidades!AA24</f>
        <v>1108.0533333333303</v>
      </c>
      <c r="AB23" s="171">
        <f>$E$23*Quantidades!AB24</f>
        <v>1108.0533333333303</v>
      </c>
      <c r="AC23" s="171">
        <f>$E$23*Quantidades!AC24</f>
        <v>1108.0533333333303</v>
      </c>
      <c r="AD23" s="171">
        <f>$E$23*Quantidades!AD24</f>
        <v>1108.0533333333303</v>
      </c>
      <c r="AE23" s="171">
        <f>$E$23*Quantidades!AE24</f>
        <v>1108.0533333333303</v>
      </c>
      <c r="AF23" s="171">
        <f>$E$23*Quantidades!AF24</f>
        <v>1108.0533333333303</v>
      </c>
      <c r="AG23" s="171">
        <f>$E$23*Quantidades!AG24</f>
        <v>1108.0533333333303</v>
      </c>
      <c r="AH23" s="171">
        <f>$E$23*Quantidades!AH24</f>
        <v>1108.0533333333303</v>
      </c>
      <c r="AI23" s="171">
        <f>$E$23*Quantidades!AI24</f>
        <v>1108.0533333333303</v>
      </c>
      <c r="AJ23" s="247">
        <f t="shared" si="1"/>
        <v>42268.277333333215</v>
      </c>
      <c r="AK23" s="2"/>
    </row>
    <row r="24" spans="2:38" ht="14.4">
      <c r="B24" s="169">
        <v>3806402</v>
      </c>
      <c r="C24" s="318" t="s">
        <v>894</v>
      </c>
      <c r="D24" s="169" t="s">
        <v>27</v>
      </c>
      <c r="E24" s="171">
        <f>VLOOKUP(B24,'Preços Unitários'!B:E,4,FALSE)</f>
        <v>2.37</v>
      </c>
      <c r="F24" s="186">
        <f>$E$24*Quantidades!F25</f>
        <v>0</v>
      </c>
      <c r="G24" s="188">
        <f>$E$24*Quantidades!G25</f>
        <v>261.71909999999951</v>
      </c>
      <c r="H24" s="188">
        <f>$E$24*Quantidades!H25</f>
        <v>261.71909999999951</v>
      </c>
      <c r="I24" s="188">
        <f>$E$24*Quantidades!I25</f>
        <v>261.71909999999951</v>
      </c>
      <c r="J24" s="188">
        <f>$E$24*Quantidades!J25</f>
        <v>261.71909999999951</v>
      </c>
      <c r="K24" s="188">
        <f>$E$24*Quantidades!K25</f>
        <v>79.631999999999792</v>
      </c>
      <c r="L24" s="188">
        <f>$E$24*Quantidades!L25</f>
        <v>79.631999999999792</v>
      </c>
      <c r="M24" s="188">
        <f>$E$24*Quantidades!M25</f>
        <v>79.631999999999792</v>
      </c>
      <c r="N24" s="188">
        <f>$E$24*Quantidades!N25</f>
        <v>79.631999999999792</v>
      </c>
      <c r="O24" s="188">
        <f>$E$24*Quantidades!O25</f>
        <v>79.631999999999792</v>
      </c>
      <c r="P24" s="188">
        <f>$E$24*Quantidades!P25</f>
        <v>79.631999999999792</v>
      </c>
      <c r="Q24" s="188">
        <f>$E$24*Quantidades!Q25</f>
        <v>79.631999999999792</v>
      </c>
      <c r="R24" s="188">
        <f>$E$24*Quantidades!R25</f>
        <v>79.631999999999792</v>
      </c>
      <c r="S24" s="188">
        <f>$E$24*Quantidades!S25</f>
        <v>79.631999999999792</v>
      </c>
      <c r="T24" s="188">
        <f>$E$24*Quantidades!T25</f>
        <v>79.631999999999792</v>
      </c>
      <c r="U24" s="188">
        <f>$E$24*Quantidades!U25</f>
        <v>79.631999999999792</v>
      </c>
      <c r="V24" s="188">
        <f>$E$24*Quantidades!V25</f>
        <v>79.631999999999792</v>
      </c>
      <c r="W24" s="188">
        <f>$E$24*Quantidades!W25</f>
        <v>79.631999999999792</v>
      </c>
      <c r="X24" s="188">
        <f>$E$24*Quantidades!X25</f>
        <v>79.631999999999792</v>
      </c>
      <c r="Y24" s="188">
        <f>$E$24*Quantidades!Y25</f>
        <v>79.631999999999792</v>
      </c>
      <c r="Z24" s="188">
        <f>$E$24*Quantidades!Z25</f>
        <v>79.631999999999792</v>
      </c>
      <c r="AA24" s="188">
        <f>$E$24*Quantidades!AA25</f>
        <v>79.631999999999792</v>
      </c>
      <c r="AB24" s="188">
        <f>$E$24*Quantidades!AB25</f>
        <v>79.631999999999792</v>
      </c>
      <c r="AC24" s="188">
        <f>$E$24*Quantidades!AC25</f>
        <v>79.631999999999792</v>
      </c>
      <c r="AD24" s="188">
        <f>$E$24*Quantidades!AD25</f>
        <v>79.631999999999792</v>
      </c>
      <c r="AE24" s="188">
        <f>$E$24*Quantidades!AE25</f>
        <v>79.631999999999792</v>
      </c>
      <c r="AF24" s="188">
        <f>$E$24*Quantidades!AF25</f>
        <v>79.631999999999792</v>
      </c>
      <c r="AG24" s="188">
        <f>$E$24*Quantidades!AG25</f>
        <v>79.631999999999792</v>
      </c>
      <c r="AH24" s="188">
        <f>$E$24*Quantidades!AH25</f>
        <v>79.631999999999792</v>
      </c>
      <c r="AI24" s="188">
        <f>$E$24*Quantidades!AI25</f>
        <v>79.631999999999792</v>
      </c>
      <c r="AJ24" s="247">
        <f t="shared" si="1"/>
        <v>3037.6763999999912</v>
      </c>
      <c r="AK24" s="2"/>
      <c r="AL24" s="2"/>
    </row>
    <row r="25" spans="2:38">
      <c r="B25" s="29"/>
      <c r="C25" s="319" t="s">
        <v>79</v>
      </c>
      <c r="D25" s="41"/>
      <c r="E25" s="39"/>
      <c r="F25" s="239">
        <f t="shared" ref="F25:AI25" si="3">+SUBTOTAL(9,F26:F29)</f>
        <v>0</v>
      </c>
      <c r="G25" s="240">
        <f t="shared" si="3"/>
        <v>13794.668002258923</v>
      </c>
      <c r="H25" s="240">
        <f t="shared" si="3"/>
        <v>13794.668002258923</v>
      </c>
      <c r="I25" s="240">
        <f t="shared" si="3"/>
        <v>13794.668002258923</v>
      </c>
      <c r="J25" s="240">
        <f t="shared" si="3"/>
        <v>13794.668002258923</v>
      </c>
      <c r="K25" s="240">
        <f t="shared" si="3"/>
        <v>4197.2366646373212</v>
      </c>
      <c r="L25" s="240">
        <f t="shared" si="3"/>
        <v>4197.2366646373212</v>
      </c>
      <c r="M25" s="240">
        <f t="shared" si="3"/>
        <v>4197.2366646373212</v>
      </c>
      <c r="N25" s="240">
        <f t="shared" si="3"/>
        <v>4197.2366646373212</v>
      </c>
      <c r="O25" s="240">
        <f t="shared" si="3"/>
        <v>4197.2366646373212</v>
      </c>
      <c r="P25" s="240">
        <f t="shared" si="3"/>
        <v>4197.2366646373212</v>
      </c>
      <c r="Q25" s="240">
        <f t="shared" si="3"/>
        <v>4197.2366646373212</v>
      </c>
      <c r="R25" s="240">
        <f t="shared" si="3"/>
        <v>4197.2366646373212</v>
      </c>
      <c r="S25" s="240">
        <f t="shared" si="3"/>
        <v>4197.2366646373212</v>
      </c>
      <c r="T25" s="240">
        <f t="shared" si="3"/>
        <v>4197.2366646373212</v>
      </c>
      <c r="U25" s="240">
        <f t="shared" si="3"/>
        <v>4197.2366646373212</v>
      </c>
      <c r="V25" s="240">
        <f t="shared" si="3"/>
        <v>4197.2366646373212</v>
      </c>
      <c r="W25" s="240">
        <f t="shared" si="3"/>
        <v>4197.2366646373212</v>
      </c>
      <c r="X25" s="240">
        <f t="shared" si="3"/>
        <v>4197.2366646373212</v>
      </c>
      <c r="Y25" s="240">
        <f t="shared" si="3"/>
        <v>4197.2366646373212</v>
      </c>
      <c r="Z25" s="240">
        <f t="shared" si="3"/>
        <v>4197.2366646373212</v>
      </c>
      <c r="AA25" s="240">
        <f t="shared" si="3"/>
        <v>4197.2366646373212</v>
      </c>
      <c r="AB25" s="240">
        <f t="shared" si="3"/>
        <v>4197.2366646373212</v>
      </c>
      <c r="AC25" s="240">
        <f t="shared" si="3"/>
        <v>4197.2366646373212</v>
      </c>
      <c r="AD25" s="240">
        <f t="shared" si="3"/>
        <v>4197.2366646373212</v>
      </c>
      <c r="AE25" s="240">
        <f t="shared" si="3"/>
        <v>4197.2366646373212</v>
      </c>
      <c r="AF25" s="240">
        <f t="shared" si="3"/>
        <v>4197.2366646373212</v>
      </c>
      <c r="AG25" s="240">
        <f t="shared" si="3"/>
        <v>4197.2366646373212</v>
      </c>
      <c r="AH25" s="240">
        <f t="shared" si="3"/>
        <v>4197.2366646373212</v>
      </c>
      <c r="AI25" s="240">
        <f t="shared" si="3"/>
        <v>4197.2366646373212</v>
      </c>
      <c r="AJ25" s="246">
        <f t="shared" si="1"/>
        <v>160109.58862496875</v>
      </c>
    </row>
    <row r="26" spans="2:38" ht="14.4">
      <c r="B26" s="169" t="s">
        <v>896</v>
      </c>
      <c r="C26" s="327" t="s">
        <v>80</v>
      </c>
      <c r="D26" s="169" t="s">
        <v>176</v>
      </c>
      <c r="E26" s="171">
        <f>VLOOKUP(B26,'Preços Unitários'!B:E,4,FALSE)</f>
        <v>3900</v>
      </c>
      <c r="F26" s="186">
        <f>$E$26*Quantidades!F27</f>
        <v>0</v>
      </c>
      <c r="G26" s="188">
        <f>$E$26*Quantidades!G27</f>
        <v>215.33849999999956</v>
      </c>
      <c r="H26" s="188">
        <f>$E$26*Quantidades!H27</f>
        <v>215.33849999999956</v>
      </c>
      <c r="I26" s="188">
        <f>$E$26*Quantidades!I27</f>
        <v>215.33849999999956</v>
      </c>
      <c r="J26" s="188">
        <f>$E$26*Quantidades!J27</f>
        <v>215.33849999999956</v>
      </c>
      <c r="K26" s="188">
        <f>$E$26*Quantidades!K27</f>
        <v>65.519999999999825</v>
      </c>
      <c r="L26" s="188">
        <f>$E$26*Quantidades!L27</f>
        <v>65.519999999999825</v>
      </c>
      <c r="M26" s="188">
        <f>$E$26*Quantidades!M27</f>
        <v>65.519999999999825</v>
      </c>
      <c r="N26" s="188">
        <f>$E$26*Quantidades!N27</f>
        <v>65.519999999999825</v>
      </c>
      <c r="O26" s="188">
        <f>$E$26*Quantidades!O27</f>
        <v>65.519999999999825</v>
      </c>
      <c r="P26" s="188">
        <f>$E$26*Quantidades!P27</f>
        <v>65.519999999999825</v>
      </c>
      <c r="Q26" s="188">
        <f>$E$26*Quantidades!Q27</f>
        <v>65.519999999999825</v>
      </c>
      <c r="R26" s="188">
        <f>$E$26*Quantidades!R27</f>
        <v>65.519999999999825</v>
      </c>
      <c r="S26" s="188">
        <f>$E$26*Quantidades!S27</f>
        <v>65.519999999999825</v>
      </c>
      <c r="T26" s="188">
        <f>$E$26*Quantidades!T27</f>
        <v>65.519999999999825</v>
      </c>
      <c r="U26" s="188">
        <f>$E$26*Quantidades!U27</f>
        <v>65.519999999999825</v>
      </c>
      <c r="V26" s="188">
        <f>$E$26*Quantidades!V27</f>
        <v>65.519999999999825</v>
      </c>
      <c r="W26" s="188">
        <f>$E$26*Quantidades!W27</f>
        <v>65.519999999999825</v>
      </c>
      <c r="X26" s="188">
        <f>$E$26*Quantidades!X27</f>
        <v>65.519999999999825</v>
      </c>
      <c r="Y26" s="188">
        <f>$E$26*Quantidades!Y27</f>
        <v>65.519999999999825</v>
      </c>
      <c r="Z26" s="188">
        <f>$E$26*Quantidades!Z27</f>
        <v>65.519999999999825</v>
      </c>
      <c r="AA26" s="188">
        <f>$E$26*Quantidades!AA27</f>
        <v>65.519999999999825</v>
      </c>
      <c r="AB26" s="188">
        <f>$E$26*Quantidades!AB27</f>
        <v>65.519999999999825</v>
      </c>
      <c r="AC26" s="188">
        <f>$E$26*Quantidades!AC27</f>
        <v>65.519999999999825</v>
      </c>
      <c r="AD26" s="188">
        <f>$E$26*Quantidades!AD27</f>
        <v>65.519999999999825</v>
      </c>
      <c r="AE26" s="188">
        <f>$E$26*Quantidades!AE27</f>
        <v>65.519999999999825</v>
      </c>
      <c r="AF26" s="188">
        <f>$E$26*Quantidades!AF27</f>
        <v>65.519999999999825</v>
      </c>
      <c r="AG26" s="188">
        <f>$E$26*Quantidades!AG27</f>
        <v>65.519999999999825</v>
      </c>
      <c r="AH26" s="188">
        <f>$E$26*Quantidades!AH27</f>
        <v>65.519999999999825</v>
      </c>
      <c r="AI26" s="188">
        <f>$E$26*Quantidades!AI27</f>
        <v>65.519999999999825</v>
      </c>
      <c r="AJ26" s="247">
        <f t="shared" si="1"/>
        <v>2499.3539999999939</v>
      </c>
      <c r="AK26" s="2"/>
    </row>
    <row r="27" spans="2:38" ht="14.4">
      <c r="B27" s="169" t="s">
        <v>897</v>
      </c>
      <c r="C27" s="327" t="s">
        <v>80</v>
      </c>
      <c r="D27" s="169" t="s">
        <v>176</v>
      </c>
      <c r="E27" s="171">
        <f>VLOOKUP(B27,'Preços Unitários'!B:E,4,FALSE)</f>
        <v>3900</v>
      </c>
      <c r="F27" s="186">
        <f>$E$27*Quantidades!F28</f>
        <v>0</v>
      </c>
      <c r="G27" s="188">
        <f>$E$27*Quantidades!G28</f>
        <v>753.68474999999853</v>
      </c>
      <c r="H27" s="188">
        <f>$E$27*Quantidades!H28</f>
        <v>753.68474999999853</v>
      </c>
      <c r="I27" s="188">
        <f>$E$27*Quantidades!I28</f>
        <v>753.68474999999853</v>
      </c>
      <c r="J27" s="188">
        <f>$E$27*Quantidades!J28</f>
        <v>753.68474999999853</v>
      </c>
      <c r="K27" s="188">
        <f>$E$27*Quantidades!K28</f>
        <v>229.31999999999937</v>
      </c>
      <c r="L27" s="188">
        <f>$E$27*Quantidades!L28</f>
        <v>229.31999999999937</v>
      </c>
      <c r="M27" s="188">
        <f>$E$27*Quantidades!M28</f>
        <v>229.31999999999937</v>
      </c>
      <c r="N27" s="188">
        <f>$E$27*Quantidades!N28</f>
        <v>229.31999999999937</v>
      </c>
      <c r="O27" s="188">
        <f>$E$27*Quantidades!O28</f>
        <v>229.31999999999937</v>
      </c>
      <c r="P27" s="188">
        <f>$E$27*Quantidades!P28</f>
        <v>229.31999999999937</v>
      </c>
      <c r="Q27" s="188">
        <f>$E$27*Quantidades!Q28</f>
        <v>229.31999999999937</v>
      </c>
      <c r="R27" s="188">
        <f>$E$27*Quantidades!R28</f>
        <v>229.31999999999937</v>
      </c>
      <c r="S27" s="188">
        <f>$E$27*Quantidades!S28</f>
        <v>229.31999999999937</v>
      </c>
      <c r="T27" s="188">
        <f>$E$27*Quantidades!T28</f>
        <v>229.31999999999937</v>
      </c>
      <c r="U27" s="188">
        <f>$E$27*Quantidades!U28</f>
        <v>229.31999999999937</v>
      </c>
      <c r="V27" s="188">
        <f>$E$27*Quantidades!V28</f>
        <v>229.31999999999937</v>
      </c>
      <c r="W27" s="188">
        <f>$E$27*Quantidades!W28</f>
        <v>229.31999999999937</v>
      </c>
      <c r="X27" s="188">
        <f>$E$27*Quantidades!X28</f>
        <v>229.31999999999937</v>
      </c>
      <c r="Y27" s="188">
        <f>$E$27*Quantidades!Y28</f>
        <v>229.31999999999937</v>
      </c>
      <c r="Z27" s="188">
        <f>$E$27*Quantidades!Z28</f>
        <v>229.31999999999937</v>
      </c>
      <c r="AA27" s="188">
        <f>$E$27*Quantidades!AA28</f>
        <v>229.31999999999937</v>
      </c>
      <c r="AB27" s="188">
        <f>$E$27*Quantidades!AB28</f>
        <v>229.31999999999937</v>
      </c>
      <c r="AC27" s="188">
        <f>$E$27*Quantidades!AC28</f>
        <v>229.31999999999937</v>
      </c>
      <c r="AD27" s="188">
        <f>$E$27*Quantidades!AD28</f>
        <v>229.31999999999937</v>
      </c>
      <c r="AE27" s="188">
        <f>$E$27*Quantidades!AE28</f>
        <v>229.31999999999937</v>
      </c>
      <c r="AF27" s="188">
        <f>$E$27*Quantidades!AF28</f>
        <v>229.31999999999937</v>
      </c>
      <c r="AG27" s="188">
        <f>$E$27*Quantidades!AG28</f>
        <v>229.31999999999937</v>
      </c>
      <c r="AH27" s="188">
        <f>$E$27*Quantidades!AH28</f>
        <v>229.31999999999937</v>
      </c>
      <c r="AI27" s="188">
        <f>$E$27*Quantidades!AI28</f>
        <v>229.31999999999937</v>
      </c>
      <c r="AJ27" s="247">
        <f t="shared" ref="AJ27" si="4">+SUM(F27:AI27)</f>
        <v>8747.738999999985</v>
      </c>
      <c r="AK27" s="2"/>
    </row>
    <row r="28" spans="2:38" ht="14.4">
      <c r="B28" s="169" t="s">
        <v>82</v>
      </c>
      <c r="C28" s="327" t="s">
        <v>562</v>
      </c>
      <c r="D28" s="169" t="s">
        <v>176</v>
      </c>
      <c r="E28" s="171">
        <f>VLOOKUP(B28,'Preços Unitários'!B:E,4,FALSE)</f>
        <v>5555</v>
      </c>
      <c r="F28" s="186">
        <f>$E$28*Quantidades!F29</f>
        <v>0</v>
      </c>
      <c r="G28" s="188">
        <f>$E$28*Quantidades!G29</f>
        <v>915.82130454374828</v>
      </c>
      <c r="H28" s="188">
        <f>$E$28*Quantidades!H29</f>
        <v>915.82130454374828</v>
      </c>
      <c r="I28" s="188">
        <f>$E$28*Quantidades!I29</f>
        <v>915.82130454374828</v>
      </c>
      <c r="J28" s="188">
        <f>$E$28*Quantidades!J29</f>
        <v>915.82130454374828</v>
      </c>
      <c r="K28" s="188">
        <f>$E$28*Quantidades!K29</f>
        <v>278.65250233333256</v>
      </c>
      <c r="L28" s="188">
        <f>$E$28*Quantidades!L29</f>
        <v>278.65250233333256</v>
      </c>
      <c r="M28" s="188">
        <f>$E$28*Quantidades!M29</f>
        <v>278.65250233333256</v>
      </c>
      <c r="N28" s="188">
        <f>$E$28*Quantidades!N29</f>
        <v>278.65250233333256</v>
      </c>
      <c r="O28" s="188">
        <f>$E$28*Quantidades!O29</f>
        <v>278.65250233333256</v>
      </c>
      <c r="P28" s="188">
        <f>$E$28*Quantidades!P29</f>
        <v>278.65250233333256</v>
      </c>
      <c r="Q28" s="188">
        <f>$E$28*Quantidades!Q29</f>
        <v>278.65250233333256</v>
      </c>
      <c r="R28" s="188">
        <f>$E$28*Quantidades!R29</f>
        <v>278.65250233333256</v>
      </c>
      <c r="S28" s="188">
        <f>$E$28*Quantidades!S29</f>
        <v>278.65250233333256</v>
      </c>
      <c r="T28" s="188">
        <f>$E$28*Quantidades!T29</f>
        <v>278.65250233333256</v>
      </c>
      <c r="U28" s="188">
        <f>$E$28*Quantidades!U29</f>
        <v>278.65250233333256</v>
      </c>
      <c r="V28" s="188">
        <f>$E$28*Quantidades!V29</f>
        <v>278.65250233333256</v>
      </c>
      <c r="W28" s="188">
        <f>$E$28*Quantidades!W29</f>
        <v>278.65250233333256</v>
      </c>
      <c r="X28" s="188">
        <f>$E$28*Quantidades!X29</f>
        <v>278.65250233333256</v>
      </c>
      <c r="Y28" s="188">
        <f>$E$28*Quantidades!Y29</f>
        <v>278.65250233333256</v>
      </c>
      <c r="Z28" s="188">
        <f>$E$28*Quantidades!Z29</f>
        <v>278.65250233333256</v>
      </c>
      <c r="AA28" s="188">
        <f>$E$28*Quantidades!AA29</f>
        <v>278.65250233333256</v>
      </c>
      <c r="AB28" s="188">
        <f>$E$28*Quantidades!AB29</f>
        <v>278.65250233333256</v>
      </c>
      <c r="AC28" s="188">
        <f>$E$28*Quantidades!AC29</f>
        <v>278.65250233333256</v>
      </c>
      <c r="AD28" s="188">
        <f>$E$28*Quantidades!AD29</f>
        <v>278.65250233333256</v>
      </c>
      <c r="AE28" s="188">
        <f>$E$28*Quantidades!AE29</f>
        <v>278.65250233333256</v>
      </c>
      <c r="AF28" s="188">
        <f>$E$28*Quantidades!AF29</f>
        <v>278.65250233333256</v>
      </c>
      <c r="AG28" s="188">
        <f>$E$28*Quantidades!AG29</f>
        <v>278.65250233333256</v>
      </c>
      <c r="AH28" s="188">
        <f>$E$28*Quantidades!AH29</f>
        <v>278.65250233333256</v>
      </c>
      <c r="AI28" s="188">
        <f>$E$28*Quantidades!AI29</f>
        <v>278.65250233333256</v>
      </c>
      <c r="AJ28" s="247">
        <f t="shared" si="1"/>
        <v>10629.597776508304</v>
      </c>
      <c r="AK28" s="2"/>
    </row>
    <row r="29" spans="2:38" ht="14.4">
      <c r="B29" s="169" t="s">
        <v>898</v>
      </c>
      <c r="C29" s="327" t="s">
        <v>814</v>
      </c>
      <c r="D29" s="169" t="s">
        <v>176</v>
      </c>
      <c r="E29" s="171">
        <f>VLOOKUP(B29,'Preços Unitários'!B:E,4,FALSE)</f>
        <v>6420</v>
      </c>
      <c r="F29" s="186">
        <f>$E$29*Quantidades!F30</f>
        <v>0</v>
      </c>
      <c r="G29" s="188">
        <f>$E$29*Quantidades!G30</f>
        <v>11909.823447715176</v>
      </c>
      <c r="H29" s="188">
        <f>$E$29*Quantidades!H30</f>
        <v>11909.823447715176</v>
      </c>
      <c r="I29" s="188">
        <f>$E$29*Quantidades!I30</f>
        <v>11909.823447715176</v>
      </c>
      <c r="J29" s="188">
        <f>$E$29*Quantidades!J30</f>
        <v>11909.823447715176</v>
      </c>
      <c r="K29" s="188">
        <f>$E$29*Quantidades!K30</f>
        <v>3623.7441623039899</v>
      </c>
      <c r="L29" s="188">
        <f>$E$29*Quantidades!L30</f>
        <v>3623.7441623039899</v>
      </c>
      <c r="M29" s="188">
        <f>$E$29*Quantidades!M30</f>
        <v>3623.7441623039899</v>
      </c>
      <c r="N29" s="188">
        <f>$E$29*Quantidades!N30</f>
        <v>3623.7441623039899</v>
      </c>
      <c r="O29" s="188">
        <f>$E$29*Quantidades!O30</f>
        <v>3623.7441623039899</v>
      </c>
      <c r="P29" s="188">
        <f>$E$29*Quantidades!P30</f>
        <v>3623.7441623039899</v>
      </c>
      <c r="Q29" s="188">
        <f>$E$29*Quantidades!Q30</f>
        <v>3623.7441623039899</v>
      </c>
      <c r="R29" s="188">
        <f>$E$29*Quantidades!R30</f>
        <v>3623.7441623039899</v>
      </c>
      <c r="S29" s="188">
        <f>$E$29*Quantidades!S30</f>
        <v>3623.7441623039899</v>
      </c>
      <c r="T29" s="188">
        <f>$E$29*Quantidades!T30</f>
        <v>3623.7441623039899</v>
      </c>
      <c r="U29" s="188">
        <f>$E$29*Quantidades!U30</f>
        <v>3623.7441623039899</v>
      </c>
      <c r="V29" s="188">
        <f>$E$29*Quantidades!V30</f>
        <v>3623.7441623039899</v>
      </c>
      <c r="W29" s="188">
        <f>$E$29*Quantidades!W30</f>
        <v>3623.7441623039899</v>
      </c>
      <c r="X29" s="188">
        <f>$E$29*Quantidades!X30</f>
        <v>3623.7441623039899</v>
      </c>
      <c r="Y29" s="188">
        <f>$E$29*Quantidades!Y30</f>
        <v>3623.7441623039899</v>
      </c>
      <c r="Z29" s="188">
        <f>$E$29*Quantidades!Z30</f>
        <v>3623.7441623039899</v>
      </c>
      <c r="AA29" s="188">
        <f>$E$29*Quantidades!AA30</f>
        <v>3623.7441623039899</v>
      </c>
      <c r="AB29" s="188">
        <f>$E$29*Quantidades!AB30</f>
        <v>3623.7441623039899</v>
      </c>
      <c r="AC29" s="188">
        <f>$E$29*Quantidades!AC30</f>
        <v>3623.7441623039899</v>
      </c>
      <c r="AD29" s="188">
        <f>$E$29*Quantidades!AD30</f>
        <v>3623.7441623039899</v>
      </c>
      <c r="AE29" s="188">
        <f>$E$29*Quantidades!AE30</f>
        <v>3623.7441623039899</v>
      </c>
      <c r="AF29" s="188">
        <f>$E$29*Quantidades!AF30</f>
        <v>3623.7441623039899</v>
      </c>
      <c r="AG29" s="188">
        <f>$E$29*Quantidades!AG30</f>
        <v>3623.7441623039899</v>
      </c>
      <c r="AH29" s="188">
        <f>$E$29*Quantidades!AH30</f>
        <v>3623.7441623039899</v>
      </c>
      <c r="AI29" s="188">
        <f>$E$29*Quantidades!AI30</f>
        <v>3623.7441623039899</v>
      </c>
      <c r="AJ29" s="247">
        <f t="shared" si="1"/>
        <v>138232.89784846047</v>
      </c>
      <c r="AK29" s="2"/>
    </row>
    <row r="30" spans="2:38">
      <c r="B30" s="207"/>
      <c r="C30" s="320" t="s">
        <v>84</v>
      </c>
      <c r="D30" s="207"/>
      <c r="E30" s="236"/>
      <c r="F30" s="237">
        <f t="shared" ref="F30:AH30" si="5">+SUBTOTAL(9,F31:F42)</f>
        <v>0</v>
      </c>
      <c r="G30" s="237">
        <f t="shared" si="5"/>
        <v>157781.43397500002</v>
      </c>
      <c r="H30" s="237">
        <f t="shared" si="5"/>
        <v>157781.43397500002</v>
      </c>
      <c r="I30" s="237">
        <f t="shared" si="5"/>
        <v>157781.43397500002</v>
      </c>
      <c r="J30" s="237">
        <f t="shared" si="5"/>
        <v>157781.43397500002</v>
      </c>
      <c r="K30" s="237">
        <f t="shared" si="5"/>
        <v>148863.41306666669</v>
      </c>
      <c r="L30" s="237">
        <f t="shared" si="5"/>
        <v>148863.41306666669</v>
      </c>
      <c r="M30" s="237">
        <f t="shared" si="5"/>
        <v>148863.41306666669</v>
      </c>
      <c r="N30" s="237">
        <f t="shared" si="5"/>
        <v>148863.41306666669</v>
      </c>
      <c r="O30" s="237">
        <f t="shared" si="5"/>
        <v>148863.41306666669</v>
      </c>
      <c r="P30" s="237">
        <f t="shared" si="5"/>
        <v>148863.41306666669</v>
      </c>
      <c r="Q30" s="237">
        <f t="shared" si="5"/>
        <v>148863.41306666669</v>
      </c>
      <c r="R30" s="237">
        <f t="shared" si="5"/>
        <v>148863.41306666669</v>
      </c>
      <c r="S30" s="237">
        <f t="shared" si="5"/>
        <v>148863.41306666669</v>
      </c>
      <c r="T30" s="237">
        <f t="shared" si="5"/>
        <v>148863.41306666669</v>
      </c>
      <c r="U30" s="237">
        <f t="shared" si="5"/>
        <v>148863.41306666669</v>
      </c>
      <c r="V30" s="237">
        <f t="shared" si="5"/>
        <v>148863.41306666669</v>
      </c>
      <c r="W30" s="237">
        <f t="shared" si="5"/>
        <v>148863.41306666669</v>
      </c>
      <c r="X30" s="237">
        <f t="shared" si="5"/>
        <v>148863.41306666669</v>
      </c>
      <c r="Y30" s="237">
        <f t="shared" si="5"/>
        <v>148863.41306666669</v>
      </c>
      <c r="Z30" s="237">
        <f t="shared" si="5"/>
        <v>148863.41306666669</v>
      </c>
      <c r="AA30" s="237">
        <f t="shared" si="5"/>
        <v>148863.41306666669</v>
      </c>
      <c r="AB30" s="237">
        <f t="shared" si="5"/>
        <v>148863.41306666669</v>
      </c>
      <c r="AC30" s="237">
        <f t="shared" si="5"/>
        <v>148863.41306666669</v>
      </c>
      <c r="AD30" s="237">
        <f t="shared" si="5"/>
        <v>148863.41306666669</v>
      </c>
      <c r="AE30" s="237">
        <f t="shared" si="5"/>
        <v>148863.41306666669</v>
      </c>
      <c r="AF30" s="237">
        <f t="shared" si="5"/>
        <v>148863.41306666669</v>
      </c>
      <c r="AG30" s="237">
        <f t="shared" si="5"/>
        <v>148863.41306666669</v>
      </c>
      <c r="AH30" s="237">
        <f t="shared" si="5"/>
        <v>148863.41306666669</v>
      </c>
      <c r="AI30" s="237">
        <f>+SUBTOTAL(9,AI31:AI42)</f>
        <v>148863.41306666669</v>
      </c>
      <c r="AJ30" s="237">
        <f t="shared" si="1"/>
        <v>4352711.062566665</v>
      </c>
      <c r="AK30" s="2"/>
      <c r="AL30" s="2"/>
    </row>
    <row r="31" spans="2:38" ht="14.4">
      <c r="B31" s="169"/>
      <c r="C31" s="319" t="s">
        <v>85</v>
      </c>
      <c r="D31" s="41"/>
      <c r="E31" s="32"/>
      <c r="F31" s="239">
        <f>+SUBTOTAL(9,F32:F35)</f>
        <v>0</v>
      </c>
      <c r="G31" s="240">
        <f t="shared" ref="G31:AI31" si="6">+SUBTOTAL(9,G32:G35)</f>
        <v>5277.5417249999891</v>
      </c>
      <c r="H31" s="240">
        <f t="shared" si="6"/>
        <v>5277.5417249999891</v>
      </c>
      <c r="I31" s="240">
        <f t="shared" si="6"/>
        <v>5277.5417249999891</v>
      </c>
      <c r="J31" s="240">
        <f t="shared" si="6"/>
        <v>5277.5417249999891</v>
      </c>
      <c r="K31" s="240">
        <f t="shared" si="6"/>
        <v>1605.7719999999954</v>
      </c>
      <c r="L31" s="240">
        <f t="shared" si="6"/>
        <v>1605.7719999999954</v>
      </c>
      <c r="M31" s="240">
        <f t="shared" si="6"/>
        <v>1605.7719999999954</v>
      </c>
      <c r="N31" s="240">
        <f t="shared" si="6"/>
        <v>1605.7719999999954</v>
      </c>
      <c r="O31" s="240">
        <f t="shared" si="6"/>
        <v>1605.7719999999954</v>
      </c>
      <c r="P31" s="240">
        <f t="shared" si="6"/>
        <v>1605.7719999999954</v>
      </c>
      <c r="Q31" s="240">
        <f t="shared" si="6"/>
        <v>1605.7719999999954</v>
      </c>
      <c r="R31" s="240">
        <f t="shared" si="6"/>
        <v>1605.7719999999954</v>
      </c>
      <c r="S31" s="240">
        <f t="shared" si="6"/>
        <v>1605.7719999999954</v>
      </c>
      <c r="T31" s="240">
        <f t="shared" si="6"/>
        <v>1605.7719999999954</v>
      </c>
      <c r="U31" s="240">
        <f t="shared" si="6"/>
        <v>1605.7719999999954</v>
      </c>
      <c r="V31" s="240">
        <f t="shared" si="6"/>
        <v>1605.7719999999954</v>
      </c>
      <c r="W31" s="240">
        <f t="shared" si="6"/>
        <v>1605.7719999999954</v>
      </c>
      <c r="X31" s="240">
        <f t="shared" si="6"/>
        <v>1605.7719999999954</v>
      </c>
      <c r="Y31" s="240">
        <f t="shared" si="6"/>
        <v>1605.7719999999954</v>
      </c>
      <c r="Z31" s="240">
        <f t="shared" si="6"/>
        <v>1605.7719999999954</v>
      </c>
      <c r="AA31" s="240">
        <f t="shared" si="6"/>
        <v>1605.7719999999954</v>
      </c>
      <c r="AB31" s="240">
        <f t="shared" si="6"/>
        <v>1605.7719999999954</v>
      </c>
      <c r="AC31" s="240">
        <f t="shared" si="6"/>
        <v>1605.7719999999954</v>
      </c>
      <c r="AD31" s="240">
        <f t="shared" si="6"/>
        <v>1605.7719999999954</v>
      </c>
      <c r="AE31" s="240">
        <f t="shared" si="6"/>
        <v>1605.7719999999954</v>
      </c>
      <c r="AF31" s="240">
        <f t="shared" si="6"/>
        <v>1605.7719999999954</v>
      </c>
      <c r="AG31" s="240">
        <f t="shared" si="6"/>
        <v>1605.7719999999954</v>
      </c>
      <c r="AH31" s="240">
        <f t="shared" si="6"/>
        <v>1605.7719999999954</v>
      </c>
      <c r="AI31" s="240">
        <f t="shared" si="6"/>
        <v>1605.7719999999954</v>
      </c>
      <c r="AJ31" s="246">
        <f t="shared" si="1"/>
        <v>61254.466899999883</v>
      </c>
    </row>
    <row r="32" spans="2:38" ht="28.8">
      <c r="B32" s="169" t="s">
        <v>916</v>
      </c>
      <c r="C32" s="327" t="s">
        <v>899</v>
      </c>
      <c r="D32" s="169" t="s">
        <v>27</v>
      </c>
      <c r="E32" s="171">
        <f>VLOOKUP(B32,'Preços Unitários'!B:E,4,FALSE)</f>
        <v>13.4</v>
      </c>
      <c r="F32" s="186">
        <f>$E$32*Quantidades!F33</f>
        <v>0</v>
      </c>
      <c r="G32" s="188">
        <f>$E$32*Quantidades!G33</f>
        <v>1561.970999999997</v>
      </c>
      <c r="H32" s="188">
        <f>$E$32*Quantidades!H33</f>
        <v>1561.970999999997</v>
      </c>
      <c r="I32" s="188">
        <f>$E$32*Quantidades!I33</f>
        <v>1561.970999999997</v>
      </c>
      <c r="J32" s="188">
        <f>$E$32*Quantidades!J33</f>
        <v>1561.970999999997</v>
      </c>
      <c r="K32" s="188">
        <f>$E$32*Quantidades!K33</f>
        <v>475.25333333333202</v>
      </c>
      <c r="L32" s="188">
        <f>$E$32*Quantidades!L33</f>
        <v>475.25333333333202</v>
      </c>
      <c r="M32" s="188">
        <f>$E$32*Quantidades!M33</f>
        <v>475.25333333333202</v>
      </c>
      <c r="N32" s="188">
        <f>$E$32*Quantidades!N33</f>
        <v>475.25333333333202</v>
      </c>
      <c r="O32" s="188">
        <f>$E$32*Quantidades!O33</f>
        <v>475.25333333333202</v>
      </c>
      <c r="P32" s="188">
        <f>$E$32*Quantidades!P33</f>
        <v>475.25333333333202</v>
      </c>
      <c r="Q32" s="188">
        <f>$E$32*Quantidades!Q33</f>
        <v>475.25333333333202</v>
      </c>
      <c r="R32" s="188">
        <f>$E$32*Quantidades!R33</f>
        <v>475.25333333333202</v>
      </c>
      <c r="S32" s="188">
        <f>$E$32*Quantidades!S33</f>
        <v>475.25333333333202</v>
      </c>
      <c r="T32" s="188">
        <f>$E$32*Quantidades!T33</f>
        <v>475.25333333333202</v>
      </c>
      <c r="U32" s="188">
        <f>$E$32*Quantidades!U33</f>
        <v>475.25333333333202</v>
      </c>
      <c r="V32" s="188">
        <f>$E$32*Quantidades!V33</f>
        <v>475.25333333333202</v>
      </c>
      <c r="W32" s="188">
        <f>$E$32*Quantidades!W33</f>
        <v>475.25333333333202</v>
      </c>
      <c r="X32" s="188">
        <f>$E$32*Quantidades!X33</f>
        <v>475.25333333333202</v>
      </c>
      <c r="Y32" s="188">
        <f>$E$32*Quantidades!Y33</f>
        <v>475.25333333333202</v>
      </c>
      <c r="Z32" s="188">
        <f>$E$32*Quantidades!Z33</f>
        <v>475.25333333333202</v>
      </c>
      <c r="AA32" s="188">
        <f>$E$32*Quantidades!AA33</f>
        <v>475.25333333333202</v>
      </c>
      <c r="AB32" s="188">
        <f>$E$32*Quantidades!AB33</f>
        <v>475.25333333333202</v>
      </c>
      <c r="AC32" s="188">
        <f>$E$32*Quantidades!AC33</f>
        <v>475.25333333333202</v>
      </c>
      <c r="AD32" s="188">
        <f>$E$32*Quantidades!AD33</f>
        <v>475.25333333333202</v>
      </c>
      <c r="AE32" s="188">
        <f>$E$32*Quantidades!AE33</f>
        <v>475.25333333333202</v>
      </c>
      <c r="AF32" s="188">
        <f>$E$32*Quantidades!AF33</f>
        <v>475.25333333333202</v>
      </c>
      <c r="AG32" s="188">
        <f>$E$32*Quantidades!AG33</f>
        <v>475.25333333333202</v>
      </c>
      <c r="AH32" s="188">
        <f>$E$32*Quantidades!AH33</f>
        <v>475.25333333333202</v>
      </c>
      <c r="AI32" s="188">
        <f>$E$32*Quantidades!AI33</f>
        <v>475.25333333333202</v>
      </c>
      <c r="AJ32" s="247">
        <f t="shared" si="1"/>
        <v>18129.217333333287</v>
      </c>
    </row>
    <row r="33" spans="2:38" ht="28.8">
      <c r="B33" s="169" t="s">
        <v>917</v>
      </c>
      <c r="C33" s="327" t="s">
        <v>900</v>
      </c>
      <c r="D33" s="169" t="s">
        <v>164</v>
      </c>
      <c r="E33" s="171">
        <f>VLOOKUP(B33,'Preços Unitários'!B:E,4,FALSE)</f>
        <v>33.67</v>
      </c>
      <c r="F33" s="186">
        <f>$E$33*Quantidades!F34</f>
        <v>0</v>
      </c>
      <c r="G33" s="188">
        <f>$E$33*Quantidades!G34</f>
        <v>2582.0681249999952</v>
      </c>
      <c r="H33" s="188">
        <f>$E$33*Quantidades!H34</f>
        <v>2582.0681249999952</v>
      </c>
      <c r="I33" s="188">
        <f>$E$33*Quantidades!I34</f>
        <v>2582.0681249999952</v>
      </c>
      <c r="J33" s="188">
        <f>$E$33*Quantidades!J34</f>
        <v>2582.0681249999952</v>
      </c>
      <c r="K33" s="188">
        <f>$E$33*Quantidades!K34</f>
        <v>785.63333333333117</v>
      </c>
      <c r="L33" s="188">
        <f>$E$33*Quantidades!L34</f>
        <v>785.63333333333117</v>
      </c>
      <c r="M33" s="188">
        <f>$E$33*Quantidades!M34</f>
        <v>785.63333333333117</v>
      </c>
      <c r="N33" s="188">
        <f>$E$33*Quantidades!N34</f>
        <v>785.63333333333117</v>
      </c>
      <c r="O33" s="188">
        <f>$E$33*Quantidades!O34</f>
        <v>785.63333333333117</v>
      </c>
      <c r="P33" s="188">
        <f>$E$33*Quantidades!P34</f>
        <v>785.63333333333117</v>
      </c>
      <c r="Q33" s="188">
        <f>$E$33*Quantidades!Q34</f>
        <v>785.63333333333117</v>
      </c>
      <c r="R33" s="188">
        <f>$E$33*Quantidades!R34</f>
        <v>785.63333333333117</v>
      </c>
      <c r="S33" s="188">
        <f>$E$33*Quantidades!S34</f>
        <v>785.63333333333117</v>
      </c>
      <c r="T33" s="188">
        <f>$E$33*Quantidades!T34</f>
        <v>785.63333333333117</v>
      </c>
      <c r="U33" s="188">
        <f>$E$33*Quantidades!U34</f>
        <v>785.63333333333117</v>
      </c>
      <c r="V33" s="188">
        <f>$E$33*Quantidades!V34</f>
        <v>785.63333333333117</v>
      </c>
      <c r="W33" s="188">
        <f>$E$33*Quantidades!W34</f>
        <v>785.63333333333117</v>
      </c>
      <c r="X33" s="188">
        <f>$E$33*Quantidades!X34</f>
        <v>785.63333333333117</v>
      </c>
      <c r="Y33" s="188">
        <f>$E$33*Quantidades!Y34</f>
        <v>785.63333333333117</v>
      </c>
      <c r="Z33" s="188">
        <f>$E$33*Quantidades!Z34</f>
        <v>785.63333333333117</v>
      </c>
      <c r="AA33" s="188">
        <f>$E$33*Quantidades!AA34</f>
        <v>785.63333333333117</v>
      </c>
      <c r="AB33" s="188">
        <f>$E$33*Quantidades!AB34</f>
        <v>785.63333333333117</v>
      </c>
      <c r="AC33" s="188">
        <f>$E$33*Quantidades!AC34</f>
        <v>785.63333333333117</v>
      </c>
      <c r="AD33" s="188">
        <f>$E$33*Quantidades!AD34</f>
        <v>785.63333333333117</v>
      </c>
      <c r="AE33" s="188">
        <f>$E$33*Quantidades!AE34</f>
        <v>785.63333333333117</v>
      </c>
      <c r="AF33" s="188">
        <f>$E$33*Quantidades!AF34</f>
        <v>785.63333333333117</v>
      </c>
      <c r="AG33" s="188">
        <f>$E$33*Quantidades!AG34</f>
        <v>785.63333333333117</v>
      </c>
      <c r="AH33" s="188">
        <f>$E$33*Quantidades!AH34</f>
        <v>785.63333333333117</v>
      </c>
      <c r="AI33" s="188">
        <f>$E$33*Quantidades!AI34</f>
        <v>785.63333333333117</v>
      </c>
      <c r="AJ33" s="247">
        <f t="shared" si="1"/>
        <v>29969.105833333266</v>
      </c>
    </row>
    <row r="34" spans="2:38" ht="28.8">
      <c r="B34" s="169" t="s">
        <v>918</v>
      </c>
      <c r="C34" s="327" t="s">
        <v>901</v>
      </c>
      <c r="D34" s="169" t="s">
        <v>164</v>
      </c>
      <c r="E34" s="171">
        <f>VLOOKUP(B34,'Preços Unitários'!B:E,4,FALSE)</f>
        <v>164.85</v>
      </c>
      <c r="F34" s="186">
        <f>$E$34*Quantidades!F35</f>
        <v>0</v>
      </c>
      <c r="G34" s="188">
        <f>$E$34*Quantidades!G35</f>
        <v>1011.354749999998</v>
      </c>
      <c r="H34" s="188">
        <f>$E$34*Quantidades!H35</f>
        <v>1011.354749999998</v>
      </c>
      <c r="I34" s="188">
        <f>$E$34*Quantidades!I35</f>
        <v>1011.354749999998</v>
      </c>
      <c r="J34" s="188">
        <f>$E$34*Quantidades!J35</f>
        <v>1011.354749999998</v>
      </c>
      <c r="K34" s="188">
        <f>$E$34*Quantidades!K35</f>
        <v>307.71999999999917</v>
      </c>
      <c r="L34" s="188">
        <f>$E$34*Quantidades!L35</f>
        <v>307.71999999999917</v>
      </c>
      <c r="M34" s="188">
        <f>$E$34*Quantidades!M35</f>
        <v>307.71999999999917</v>
      </c>
      <c r="N34" s="188">
        <f>$E$34*Quantidades!N35</f>
        <v>307.71999999999917</v>
      </c>
      <c r="O34" s="188">
        <f>$E$34*Quantidades!O35</f>
        <v>307.71999999999917</v>
      </c>
      <c r="P34" s="188">
        <f>$E$34*Quantidades!P35</f>
        <v>307.71999999999917</v>
      </c>
      <c r="Q34" s="188">
        <f>$E$34*Quantidades!Q35</f>
        <v>307.71999999999917</v>
      </c>
      <c r="R34" s="188">
        <f>$E$34*Quantidades!R35</f>
        <v>307.71999999999917</v>
      </c>
      <c r="S34" s="188">
        <f>$E$34*Quantidades!S35</f>
        <v>307.71999999999917</v>
      </c>
      <c r="T34" s="188">
        <f>$E$34*Quantidades!T35</f>
        <v>307.71999999999917</v>
      </c>
      <c r="U34" s="188">
        <f>$E$34*Quantidades!U35</f>
        <v>307.71999999999917</v>
      </c>
      <c r="V34" s="188">
        <f>$E$34*Quantidades!V35</f>
        <v>307.71999999999917</v>
      </c>
      <c r="W34" s="188">
        <f>$E$34*Quantidades!W35</f>
        <v>307.71999999999917</v>
      </c>
      <c r="X34" s="188">
        <f>$E$34*Quantidades!X35</f>
        <v>307.71999999999917</v>
      </c>
      <c r="Y34" s="188">
        <f>$E$34*Quantidades!Y35</f>
        <v>307.71999999999917</v>
      </c>
      <c r="Z34" s="188">
        <f>$E$34*Quantidades!Z35</f>
        <v>307.71999999999917</v>
      </c>
      <c r="AA34" s="188">
        <f>$E$34*Quantidades!AA35</f>
        <v>307.71999999999917</v>
      </c>
      <c r="AB34" s="188">
        <f>$E$34*Quantidades!AB35</f>
        <v>307.71999999999917</v>
      </c>
      <c r="AC34" s="188">
        <f>$E$34*Quantidades!AC35</f>
        <v>307.71999999999917</v>
      </c>
      <c r="AD34" s="188">
        <f>$E$34*Quantidades!AD35</f>
        <v>307.71999999999917</v>
      </c>
      <c r="AE34" s="188">
        <f>$E$34*Quantidades!AE35</f>
        <v>307.71999999999917</v>
      </c>
      <c r="AF34" s="188">
        <f>$E$34*Quantidades!AF35</f>
        <v>307.71999999999917</v>
      </c>
      <c r="AG34" s="188">
        <f>$E$34*Quantidades!AG35</f>
        <v>307.71999999999917</v>
      </c>
      <c r="AH34" s="188">
        <f>$E$34*Quantidades!AH35</f>
        <v>307.71999999999917</v>
      </c>
      <c r="AI34" s="188">
        <f>$E$34*Quantidades!AI35</f>
        <v>307.71999999999917</v>
      </c>
      <c r="AJ34" s="247">
        <f t="shared" si="1"/>
        <v>11738.418999999974</v>
      </c>
    </row>
    <row r="35" spans="2:38" ht="14.4">
      <c r="B35" s="169" t="s">
        <v>919</v>
      </c>
      <c r="C35" s="327" t="s">
        <v>87</v>
      </c>
      <c r="D35" s="169" t="s">
        <v>164</v>
      </c>
      <c r="E35" s="171">
        <f>VLOOKUP(B35,'Preços Unitários'!B:E,4,FALSE)</f>
        <v>9.0500000000000007</v>
      </c>
      <c r="F35" s="186">
        <f>$E$35*Quantidades!F36</f>
        <v>0</v>
      </c>
      <c r="G35" s="188">
        <f>$E$35*Quantidades!G36</f>
        <v>122.14784999999978</v>
      </c>
      <c r="H35" s="188">
        <f>$E$35*Quantidades!H36</f>
        <v>122.14784999999978</v>
      </c>
      <c r="I35" s="188">
        <f>$E$35*Quantidades!I36</f>
        <v>122.14784999999978</v>
      </c>
      <c r="J35" s="188">
        <f>$E$35*Quantidades!J36</f>
        <v>122.14784999999978</v>
      </c>
      <c r="K35" s="188">
        <f>$E$35*Quantidades!K36</f>
        <v>37.165333333333237</v>
      </c>
      <c r="L35" s="188">
        <f>$E$35*Quantidades!L36</f>
        <v>37.165333333333237</v>
      </c>
      <c r="M35" s="188">
        <f>$E$35*Quantidades!M36</f>
        <v>37.165333333333237</v>
      </c>
      <c r="N35" s="188">
        <f>$E$35*Quantidades!N36</f>
        <v>37.165333333333237</v>
      </c>
      <c r="O35" s="188">
        <f>$E$35*Quantidades!O36</f>
        <v>37.165333333333237</v>
      </c>
      <c r="P35" s="188">
        <f>$E$35*Quantidades!P36</f>
        <v>37.165333333333237</v>
      </c>
      <c r="Q35" s="188">
        <f>$E$35*Quantidades!Q36</f>
        <v>37.165333333333237</v>
      </c>
      <c r="R35" s="188">
        <f>$E$35*Quantidades!R36</f>
        <v>37.165333333333237</v>
      </c>
      <c r="S35" s="188">
        <f>$E$35*Quantidades!S36</f>
        <v>37.165333333333237</v>
      </c>
      <c r="T35" s="188">
        <f>$E$35*Quantidades!T36</f>
        <v>37.165333333333237</v>
      </c>
      <c r="U35" s="188">
        <f>$E$35*Quantidades!U36</f>
        <v>37.165333333333237</v>
      </c>
      <c r="V35" s="188">
        <f>$E$35*Quantidades!V36</f>
        <v>37.165333333333237</v>
      </c>
      <c r="W35" s="188">
        <f>$E$35*Quantidades!W36</f>
        <v>37.165333333333237</v>
      </c>
      <c r="X35" s="188">
        <f>$E$35*Quantidades!X36</f>
        <v>37.165333333333237</v>
      </c>
      <c r="Y35" s="188">
        <f>$E$35*Quantidades!Y36</f>
        <v>37.165333333333237</v>
      </c>
      <c r="Z35" s="188">
        <f>$E$35*Quantidades!Z36</f>
        <v>37.165333333333237</v>
      </c>
      <c r="AA35" s="188">
        <f>$E$35*Quantidades!AA36</f>
        <v>37.165333333333237</v>
      </c>
      <c r="AB35" s="188">
        <f>$E$35*Quantidades!AB36</f>
        <v>37.165333333333237</v>
      </c>
      <c r="AC35" s="188">
        <f>$E$35*Quantidades!AC36</f>
        <v>37.165333333333237</v>
      </c>
      <c r="AD35" s="188">
        <f>$E$35*Quantidades!AD36</f>
        <v>37.165333333333237</v>
      </c>
      <c r="AE35" s="188">
        <f>$E$35*Quantidades!AE36</f>
        <v>37.165333333333237</v>
      </c>
      <c r="AF35" s="188">
        <f>$E$35*Quantidades!AF36</f>
        <v>37.165333333333237</v>
      </c>
      <c r="AG35" s="188">
        <f>$E$35*Quantidades!AG36</f>
        <v>37.165333333333237</v>
      </c>
      <c r="AH35" s="188">
        <f>$E$35*Quantidades!AH36</f>
        <v>37.165333333333237</v>
      </c>
      <c r="AI35" s="188">
        <f>$E$35*Quantidades!AI36</f>
        <v>37.165333333333237</v>
      </c>
      <c r="AJ35" s="247">
        <f t="shared" si="1"/>
        <v>1417.7247333333291</v>
      </c>
    </row>
    <row r="36" spans="2:38">
      <c r="B36" s="29"/>
      <c r="C36" s="319" t="s">
        <v>88</v>
      </c>
      <c r="D36" s="41"/>
      <c r="E36" s="39"/>
      <c r="F36" s="239">
        <f>+SUBTOTAL(9,F37:F38)</f>
        <v>0</v>
      </c>
      <c r="G36" s="240">
        <f t="shared" ref="G36:AI36" si="7">+SUBTOTAL(9,G37:G38)</f>
        <v>7540.5898499999857</v>
      </c>
      <c r="H36" s="240">
        <f t="shared" si="7"/>
        <v>7540.5898499999857</v>
      </c>
      <c r="I36" s="240">
        <f t="shared" si="7"/>
        <v>7540.5898499999857</v>
      </c>
      <c r="J36" s="240">
        <f t="shared" si="7"/>
        <v>7540.5898499999857</v>
      </c>
      <c r="K36" s="240">
        <f t="shared" si="7"/>
        <v>2294.3386666666606</v>
      </c>
      <c r="L36" s="240">
        <f t="shared" si="7"/>
        <v>2294.3386666666606</v>
      </c>
      <c r="M36" s="240">
        <f t="shared" si="7"/>
        <v>2294.3386666666606</v>
      </c>
      <c r="N36" s="240">
        <f t="shared" si="7"/>
        <v>2294.3386666666606</v>
      </c>
      <c r="O36" s="240">
        <f t="shared" si="7"/>
        <v>2294.3386666666606</v>
      </c>
      <c r="P36" s="240">
        <f t="shared" si="7"/>
        <v>2294.3386666666606</v>
      </c>
      <c r="Q36" s="240">
        <f t="shared" si="7"/>
        <v>2294.3386666666606</v>
      </c>
      <c r="R36" s="240">
        <f t="shared" si="7"/>
        <v>2294.3386666666606</v>
      </c>
      <c r="S36" s="240">
        <f t="shared" si="7"/>
        <v>2294.3386666666606</v>
      </c>
      <c r="T36" s="240">
        <f t="shared" si="7"/>
        <v>2294.3386666666606</v>
      </c>
      <c r="U36" s="240">
        <f t="shared" si="7"/>
        <v>2294.3386666666606</v>
      </c>
      <c r="V36" s="240">
        <f t="shared" si="7"/>
        <v>2294.3386666666606</v>
      </c>
      <c r="W36" s="240">
        <f t="shared" si="7"/>
        <v>2294.3386666666606</v>
      </c>
      <c r="X36" s="240">
        <f t="shared" si="7"/>
        <v>2294.3386666666606</v>
      </c>
      <c r="Y36" s="240">
        <f t="shared" si="7"/>
        <v>2294.3386666666606</v>
      </c>
      <c r="Z36" s="240">
        <f t="shared" si="7"/>
        <v>2294.3386666666606</v>
      </c>
      <c r="AA36" s="240">
        <f t="shared" si="7"/>
        <v>2294.3386666666606</v>
      </c>
      <c r="AB36" s="240">
        <f t="shared" si="7"/>
        <v>2294.3386666666606</v>
      </c>
      <c r="AC36" s="240">
        <f t="shared" si="7"/>
        <v>2294.3386666666606</v>
      </c>
      <c r="AD36" s="240">
        <f t="shared" si="7"/>
        <v>2294.3386666666606</v>
      </c>
      <c r="AE36" s="240">
        <f t="shared" si="7"/>
        <v>2294.3386666666606</v>
      </c>
      <c r="AF36" s="240">
        <f t="shared" si="7"/>
        <v>2294.3386666666606</v>
      </c>
      <c r="AG36" s="240">
        <f t="shared" si="7"/>
        <v>2294.3386666666606</v>
      </c>
      <c r="AH36" s="240">
        <f t="shared" si="7"/>
        <v>2294.3386666666606</v>
      </c>
      <c r="AI36" s="240">
        <f t="shared" si="7"/>
        <v>2294.3386666666606</v>
      </c>
      <c r="AJ36" s="246">
        <f t="shared" si="1"/>
        <v>87520.826066666501</v>
      </c>
    </row>
    <row r="37" spans="2:38" ht="14.4">
      <c r="B37" s="169" t="s">
        <v>920</v>
      </c>
      <c r="C37" s="327" t="s">
        <v>902</v>
      </c>
      <c r="D37" s="169" t="s">
        <v>27</v>
      </c>
      <c r="E37" s="171">
        <f>VLOOKUP(B37,'Preços Unitários'!B:E,4,FALSE)</f>
        <v>604.6</v>
      </c>
      <c r="F37" s="186">
        <f>$E$37*Quantidades!F38</f>
        <v>0</v>
      </c>
      <c r="G37" s="188">
        <f>$E$37*Quantidades!G38</f>
        <v>7418.4419999999864</v>
      </c>
      <c r="H37" s="188">
        <f>$E$37*Quantidades!H38</f>
        <v>7418.4419999999864</v>
      </c>
      <c r="I37" s="188">
        <f>$E$37*Quantidades!I38</f>
        <v>7418.4419999999864</v>
      </c>
      <c r="J37" s="188">
        <f>$E$37*Quantidades!J38</f>
        <v>7418.4419999999864</v>
      </c>
      <c r="K37" s="188">
        <f>$E$37*Quantidades!K38</f>
        <v>2257.1733333333273</v>
      </c>
      <c r="L37" s="188">
        <f>$E$37*Quantidades!L38</f>
        <v>2257.1733333333273</v>
      </c>
      <c r="M37" s="188">
        <f>$E$37*Quantidades!M38</f>
        <v>2257.1733333333273</v>
      </c>
      <c r="N37" s="188">
        <f>$E$37*Quantidades!N38</f>
        <v>2257.1733333333273</v>
      </c>
      <c r="O37" s="188">
        <f>$E$37*Quantidades!O38</f>
        <v>2257.1733333333273</v>
      </c>
      <c r="P37" s="188">
        <f>$E$37*Quantidades!P38</f>
        <v>2257.1733333333273</v>
      </c>
      <c r="Q37" s="188">
        <f>$E$37*Quantidades!Q38</f>
        <v>2257.1733333333273</v>
      </c>
      <c r="R37" s="188">
        <f>$E$37*Quantidades!R38</f>
        <v>2257.1733333333273</v>
      </c>
      <c r="S37" s="188">
        <f>$E$37*Quantidades!S38</f>
        <v>2257.1733333333273</v>
      </c>
      <c r="T37" s="188">
        <f>$E$37*Quantidades!T38</f>
        <v>2257.1733333333273</v>
      </c>
      <c r="U37" s="188">
        <f>$E$37*Quantidades!U38</f>
        <v>2257.1733333333273</v>
      </c>
      <c r="V37" s="188">
        <f>$E$37*Quantidades!V38</f>
        <v>2257.1733333333273</v>
      </c>
      <c r="W37" s="188">
        <f>$E$37*Quantidades!W38</f>
        <v>2257.1733333333273</v>
      </c>
      <c r="X37" s="188">
        <f>$E$37*Quantidades!X38</f>
        <v>2257.1733333333273</v>
      </c>
      <c r="Y37" s="188">
        <f>$E$37*Quantidades!Y38</f>
        <v>2257.1733333333273</v>
      </c>
      <c r="Z37" s="188">
        <f>$E$37*Quantidades!Z38</f>
        <v>2257.1733333333273</v>
      </c>
      <c r="AA37" s="188">
        <f>$E$37*Quantidades!AA38</f>
        <v>2257.1733333333273</v>
      </c>
      <c r="AB37" s="188">
        <f>$E$37*Quantidades!AB38</f>
        <v>2257.1733333333273</v>
      </c>
      <c r="AC37" s="188">
        <f>$E$37*Quantidades!AC38</f>
        <v>2257.1733333333273</v>
      </c>
      <c r="AD37" s="188">
        <f>$E$37*Quantidades!AD38</f>
        <v>2257.1733333333273</v>
      </c>
      <c r="AE37" s="188">
        <f>$E$37*Quantidades!AE38</f>
        <v>2257.1733333333273</v>
      </c>
      <c r="AF37" s="188">
        <f>$E$37*Quantidades!AF38</f>
        <v>2257.1733333333273</v>
      </c>
      <c r="AG37" s="188">
        <f>$E$37*Quantidades!AG38</f>
        <v>2257.1733333333273</v>
      </c>
      <c r="AH37" s="188">
        <f>$E$37*Quantidades!AH38</f>
        <v>2257.1733333333273</v>
      </c>
      <c r="AI37" s="188">
        <f>$E$37*Quantidades!AI38</f>
        <v>2257.1733333333273</v>
      </c>
      <c r="AJ37" s="247">
        <f t="shared" si="1"/>
        <v>86103.101333333077</v>
      </c>
    </row>
    <row r="38" spans="2:38" ht="14.4">
      <c r="B38" s="169" t="s">
        <v>919</v>
      </c>
      <c r="C38" s="327" t="s">
        <v>903</v>
      </c>
      <c r="D38" s="169" t="s">
        <v>27</v>
      </c>
      <c r="E38" s="171">
        <f>VLOOKUP(B38,'Preços Unitários'!B:E,4,FALSE)</f>
        <v>9.0500000000000007</v>
      </c>
      <c r="F38" s="186">
        <f>$E$38*Quantidades!F39</f>
        <v>0</v>
      </c>
      <c r="G38" s="188">
        <f>$E$38*Quantidades!G39</f>
        <v>122.14784999999978</v>
      </c>
      <c r="H38" s="188">
        <f>$E$38*Quantidades!H39</f>
        <v>122.14784999999978</v>
      </c>
      <c r="I38" s="188">
        <f>$E$38*Quantidades!I39</f>
        <v>122.14784999999978</v>
      </c>
      <c r="J38" s="188">
        <f>$E$38*Quantidades!J39</f>
        <v>122.14784999999978</v>
      </c>
      <c r="K38" s="188">
        <f>$E$38*Quantidades!K39</f>
        <v>37.165333333333237</v>
      </c>
      <c r="L38" s="188">
        <f>$E$38*Quantidades!L39</f>
        <v>37.165333333333237</v>
      </c>
      <c r="M38" s="188">
        <f>$E$38*Quantidades!M39</f>
        <v>37.165333333333237</v>
      </c>
      <c r="N38" s="188">
        <f>$E$38*Quantidades!N39</f>
        <v>37.165333333333237</v>
      </c>
      <c r="O38" s="188">
        <f>$E$38*Quantidades!O39</f>
        <v>37.165333333333237</v>
      </c>
      <c r="P38" s="188">
        <f>$E$38*Quantidades!P39</f>
        <v>37.165333333333237</v>
      </c>
      <c r="Q38" s="188">
        <f>$E$38*Quantidades!Q39</f>
        <v>37.165333333333237</v>
      </c>
      <c r="R38" s="188">
        <f>$E$38*Quantidades!R39</f>
        <v>37.165333333333237</v>
      </c>
      <c r="S38" s="188">
        <f>$E$38*Quantidades!S39</f>
        <v>37.165333333333237</v>
      </c>
      <c r="T38" s="188">
        <f>$E$38*Quantidades!T39</f>
        <v>37.165333333333237</v>
      </c>
      <c r="U38" s="188">
        <f>$E$38*Quantidades!U39</f>
        <v>37.165333333333237</v>
      </c>
      <c r="V38" s="188">
        <f>$E$38*Quantidades!V39</f>
        <v>37.165333333333237</v>
      </c>
      <c r="W38" s="188">
        <f>$E$38*Quantidades!W39</f>
        <v>37.165333333333237</v>
      </c>
      <c r="X38" s="188">
        <f>$E$38*Quantidades!X39</f>
        <v>37.165333333333237</v>
      </c>
      <c r="Y38" s="188">
        <f>$E$38*Quantidades!Y39</f>
        <v>37.165333333333237</v>
      </c>
      <c r="Z38" s="188">
        <f>$E$38*Quantidades!Z39</f>
        <v>37.165333333333237</v>
      </c>
      <c r="AA38" s="188">
        <f>$E$38*Quantidades!AA39</f>
        <v>37.165333333333237</v>
      </c>
      <c r="AB38" s="188">
        <f>$E$38*Quantidades!AB39</f>
        <v>37.165333333333237</v>
      </c>
      <c r="AC38" s="188">
        <f>$E$38*Quantidades!AC39</f>
        <v>37.165333333333237</v>
      </c>
      <c r="AD38" s="188">
        <f>$E$38*Quantidades!AD39</f>
        <v>37.165333333333237</v>
      </c>
      <c r="AE38" s="188">
        <f>$E$38*Quantidades!AE39</f>
        <v>37.165333333333237</v>
      </c>
      <c r="AF38" s="188">
        <f>$E$38*Quantidades!AF39</f>
        <v>37.165333333333237</v>
      </c>
      <c r="AG38" s="188">
        <f>$E$38*Quantidades!AG39</f>
        <v>37.165333333333237</v>
      </c>
      <c r="AH38" s="188">
        <f>$E$38*Quantidades!AH39</f>
        <v>37.165333333333237</v>
      </c>
      <c r="AI38" s="188">
        <f>$E$38*Quantidades!AI39</f>
        <v>37.165333333333237</v>
      </c>
      <c r="AJ38" s="247">
        <f t="shared" si="1"/>
        <v>1417.7247333333291</v>
      </c>
    </row>
    <row r="39" spans="2:38">
      <c r="B39" s="29"/>
      <c r="C39" s="319" t="s">
        <v>89</v>
      </c>
      <c r="D39" s="41"/>
      <c r="E39" s="39"/>
      <c r="F39" s="239">
        <f>+SUBTOTAL(9,F40:F42)</f>
        <v>0</v>
      </c>
      <c r="G39" s="240">
        <f t="shared" ref="G39:AI39" si="8">+SUBTOTAL(9,G40:G42)</f>
        <v>144963.30240000004</v>
      </c>
      <c r="H39" s="240">
        <f t="shared" si="8"/>
        <v>144963.30240000004</v>
      </c>
      <c r="I39" s="240">
        <f t="shared" si="8"/>
        <v>144963.30240000004</v>
      </c>
      <c r="J39" s="240">
        <f t="shared" si="8"/>
        <v>144963.30240000004</v>
      </c>
      <c r="K39" s="240">
        <f t="shared" si="8"/>
        <v>144963.30240000004</v>
      </c>
      <c r="L39" s="240">
        <f t="shared" si="8"/>
        <v>144963.30240000004</v>
      </c>
      <c r="M39" s="240">
        <f t="shared" si="8"/>
        <v>144963.30240000004</v>
      </c>
      <c r="N39" s="240">
        <f t="shared" si="8"/>
        <v>144963.30240000004</v>
      </c>
      <c r="O39" s="240">
        <f t="shared" si="8"/>
        <v>144963.30240000004</v>
      </c>
      <c r="P39" s="240">
        <f t="shared" si="8"/>
        <v>144963.30240000004</v>
      </c>
      <c r="Q39" s="240">
        <f t="shared" si="8"/>
        <v>144963.30240000004</v>
      </c>
      <c r="R39" s="240">
        <f t="shared" si="8"/>
        <v>144963.30240000004</v>
      </c>
      <c r="S39" s="240">
        <f t="shared" si="8"/>
        <v>144963.30240000004</v>
      </c>
      <c r="T39" s="240">
        <f t="shared" si="8"/>
        <v>144963.30240000004</v>
      </c>
      <c r="U39" s="240">
        <f t="shared" si="8"/>
        <v>144963.30240000004</v>
      </c>
      <c r="V39" s="240">
        <f t="shared" si="8"/>
        <v>144963.30240000004</v>
      </c>
      <c r="W39" s="240">
        <f t="shared" si="8"/>
        <v>144963.30240000004</v>
      </c>
      <c r="X39" s="240">
        <f t="shared" si="8"/>
        <v>144963.30240000004</v>
      </c>
      <c r="Y39" s="240">
        <f t="shared" si="8"/>
        <v>144963.30240000004</v>
      </c>
      <c r="Z39" s="240">
        <f t="shared" si="8"/>
        <v>144963.30240000004</v>
      </c>
      <c r="AA39" s="240">
        <f t="shared" si="8"/>
        <v>144963.30240000004</v>
      </c>
      <c r="AB39" s="240">
        <f t="shared" si="8"/>
        <v>144963.30240000004</v>
      </c>
      <c r="AC39" s="240">
        <f t="shared" si="8"/>
        <v>144963.30240000004</v>
      </c>
      <c r="AD39" s="240">
        <f t="shared" si="8"/>
        <v>144963.30240000004</v>
      </c>
      <c r="AE39" s="240">
        <f t="shared" si="8"/>
        <v>144963.30240000004</v>
      </c>
      <c r="AF39" s="240">
        <f t="shared" si="8"/>
        <v>144963.30240000004</v>
      </c>
      <c r="AG39" s="240">
        <f t="shared" si="8"/>
        <v>144963.30240000004</v>
      </c>
      <c r="AH39" s="240">
        <f t="shared" si="8"/>
        <v>144963.30240000004</v>
      </c>
      <c r="AI39" s="240">
        <f t="shared" si="8"/>
        <v>144963.30240000004</v>
      </c>
      <c r="AJ39" s="246">
        <f t="shared" si="1"/>
        <v>4203935.7695999993</v>
      </c>
    </row>
    <row r="40" spans="2:38" ht="14.4">
      <c r="B40" s="169" t="s">
        <v>921</v>
      </c>
      <c r="C40" s="327" t="s">
        <v>90</v>
      </c>
      <c r="D40" s="169" t="s">
        <v>177</v>
      </c>
      <c r="E40" s="171">
        <f>VLOOKUP(B40,'Preços Unitários'!B:E,4,FALSE)</f>
        <v>1065.28</v>
      </c>
      <c r="F40" s="186">
        <f>$E$40*Quantidades!F41</f>
        <v>0</v>
      </c>
      <c r="G40" s="188">
        <f>$E$40*Quantidades!G41</f>
        <v>144963.30240000004</v>
      </c>
      <c r="H40" s="188">
        <f>$E$40*Quantidades!H41</f>
        <v>144963.30240000004</v>
      </c>
      <c r="I40" s="188">
        <f>$E$40*Quantidades!I41</f>
        <v>144963.30240000004</v>
      </c>
      <c r="J40" s="188">
        <f>$E$40*Quantidades!J41</f>
        <v>144963.30240000004</v>
      </c>
      <c r="K40" s="188">
        <f>$E$40*Quantidades!K41</f>
        <v>144963.30240000004</v>
      </c>
      <c r="L40" s="188">
        <f>$E$40*Quantidades!L41</f>
        <v>144963.30240000004</v>
      </c>
      <c r="M40" s="188">
        <f>$E$40*Quantidades!M41</f>
        <v>144963.30240000004</v>
      </c>
      <c r="N40" s="188">
        <f>$E$40*Quantidades!N41</f>
        <v>144963.30240000004</v>
      </c>
      <c r="O40" s="188">
        <f>$E$40*Quantidades!O41</f>
        <v>144963.30240000004</v>
      </c>
      <c r="P40" s="188">
        <f>$E$40*Quantidades!P41</f>
        <v>144963.30240000004</v>
      </c>
      <c r="Q40" s="188">
        <f>$E$40*Quantidades!Q41</f>
        <v>144963.30240000004</v>
      </c>
      <c r="R40" s="188">
        <f>$E$40*Quantidades!R41</f>
        <v>144963.30240000004</v>
      </c>
      <c r="S40" s="188">
        <f>$E$40*Quantidades!S41</f>
        <v>144963.30240000004</v>
      </c>
      <c r="T40" s="188">
        <f>$E$40*Quantidades!T41</f>
        <v>144963.30240000004</v>
      </c>
      <c r="U40" s="188">
        <f>$E$40*Quantidades!U41</f>
        <v>144963.30240000004</v>
      </c>
      <c r="V40" s="188">
        <f>$E$40*Quantidades!V41</f>
        <v>144963.30240000004</v>
      </c>
      <c r="W40" s="188">
        <f>$E$40*Quantidades!W41</f>
        <v>144963.30240000004</v>
      </c>
      <c r="X40" s="188">
        <f>$E$40*Quantidades!X41</f>
        <v>144963.30240000004</v>
      </c>
      <c r="Y40" s="188">
        <f>$E$40*Quantidades!Y41</f>
        <v>144963.30240000004</v>
      </c>
      <c r="Z40" s="188">
        <f>$E$40*Quantidades!Z41</f>
        <v>144963.30240000004</v>
      </c>
      <c r="AA40" s="188">
        <f>$E$40*Quantidades!AA41</f>
        <v>144963.30240000004</v>
      </c>
      <c r="AB40" s="188">
        <f>$E$40*Quantidades!AB41</f>
        <v>144963.30240000004</v>
      </c>
      <c r="AC40" s="188">
        <f>$E$40*Quantidades!AC41</f>
        <v>144963.30240000004</v>
      </c>
      <c r="AD40" s="188">
        <f>$E$40*Quantidades!AD41</f>
        <v>144963.30240000004</v>
      </c>
      <c r="AE40" s="188">
        <f>$E$40*Quantidades!AE41</f>
        <v>144963.30240000004</v>
      </c>
      <c r="AF40" s="188">
        <f>$E$40*Quantidades!AF41</f>
        <v>144963.30240000004</v>
      </c>
      <c r="AG40" s="188">
        <f>$E$40*Quantidades!AG41</f>
        <v>144963.30240000004</v>
      </c>
      <c r="AH40" s="188">
        <f>$E$40*Quantidades!AH41</f>
        <v>144963.30240000004</v>
      </c>
      <c r="AI40" s="188">
        <f>$E$40*Quantidades!AI41</f>
        <v>144963.30240000004</v>
      </c>
      <c r="AJ40" s="247">
        <f t="shared" si="1"/>
        <v>4203935.7695999993</v>
      </c>
    </row>
    <row r="41" spans="2:38" ht="14.4">
      <c r="B41" s="169" t="s">
        <v>922</v>
      </c>
      <c r="C41" s="327" t="s">
        <v>92</v>
      </c>
      <c r="D41" s="169" t="s">
        <v>175</v>
      </c>
      <c r="E41" s="171">
        <f>VLOOKUP(B41,'Preços Unitários'!B:E,4,FALSE)</f>
        <v>655.29999999999995</v>
      </c>
      <c r="F41" s="186">
        <f>$E$41*Quantidades!F42</f>
        <v>0</v>
      </c>
      <c r="G41" s="188">
        <f>$E$41*Quantidades!G42</f>
        <v>0</v>
      </c>
      <c r="H41" s="188">
        <f>$E$41*Quantidades!H42</f>
        <v>0</v>
      </c>
      <c r="I41" s="188">
        <f>$E$41*Quantidades!I42</f>
        <v>0</v>
      </c>
      <c r="J41" s="188">
        <f>$E$41*Quantidades!J42</f>
        <v>0</v>
      </c>
      <c r="K41" s="188">
        <f>$E$41*Quantidades!K42</f>
        <v>0</v>
      </c>
      <c r="L41" s="188">
        <f>$E$41*Quantidades!L42</f>
        <v>0</v>
      </c>
      <c r="M41" s="188">
        <f>$E$41*Quantidades!M42</f>
        <v>0</v>
      </c>
      <c r="N41" s="188">
        <f>$E$41*Quantidades!N42</f>
        <v>0</v>
      </c>
      <c r="O41" s="188">
        <f>$E$41*Quantidades!O42</f>
        <v>0</v>
      </c>
      <c r="P41" s="188">
        <f>$E$41*Quantidades!P42</f>
        <v>0</v>
      </c>
      <c r="Q41" s="188">
        <f>$E$41*Quantidades!Q42</f>
        <v>0</v>
      </c>
      <c r="R41" s="188">
        <f>$E$41*Quantidades!R42</f>
        <v>0</v>
      </c>
      <c r="S41" s="188">
        <f>$E$41*Quantidades!S42</f>
        <v>0</v>
      </c>
      <c r="T41" s="188">
        <f>$E$41*Quantidades!T42</f>
        <v>0</v>
      </c>
      <c r="U41" s="188">
        <f>$E$41*Quantidades!U42</f>
        <v>0</v>
      </c>
      <c r="V41" s="188">
        <f>$E$41*Quantidades!V42</f>
        <v>0</v>
      </c>
      <c r="W41" s="188">
        <f>$E$41*Quantidades!W42</f>
        <v>0</v>
      </c>
      <c r="X41" s="188">
        <f>$E$41*Quantidades!X42</f>
        <v>0</v>
      </c>
      <c r="Y41" s="188">
        <f>$E$41*Quantidades!Y42</f>
        <v>0</v>
      </c>
      <c r="Z41" s="188">
        <f>$E$41*Quantidades!Z42</f>
        <v>0</v>
      </c>
      <c r="AA41" s="188">
        <f>$E$41*Quantidades!AA42</f>
        <v>0</v>
      </c>
      <c r="AB41" s="188">
        <f>$E$41*Quantidades!AB42</f>
        <v>0</v>
      </c>
      <c r="AC41" s="188">
        <f>$E$41*Quantidades!AC42</f>
        <v>0</v>
      </c>
      <c r="AD41" s="188">
        <f>$E$41*Quantidades!AD42</f>
        <v>0</v>
      </c>
      <c r="AE41" s="188">
        <f>$E$41*Quantidades!AE42</f>
        <v>0</v>
      </c>
      <c r="AF41" s="188">
        <f>$E$41*Quantidades!AF42</f>
        <v>0</v>
      </c>
      <c r="AG41" s="188">
        <f>$E$41*Quantidades!AG42</f>
        <v>0</v>
      </c>
      <c r="AH41" s="188">
        <f>$E$41*Quantidades!AH42</f>
        <v>0</v>
      </c>
      <c r="AI41" s="188">
        <f>$E$41*Quantidades!AI42</f>
        <v>0</v>
      </c>
      <c r="AJ41" s="247">
        <f t="shared" si="1"/>
        <v>0</v>
      </c>
    </row>
    <row r="42" spans="2:38" ht="14.4">
      <c r="B42" s="169" t="s">
        <v>923</v>
      </c>
      <c r="C42" s="327" t="s">
        <v>94</v>
      </c>
      <c r="D42" s="169" t="s">
        <v>177</v>
      </c>
      <c r="E42" s="171">
        <f>VLOOKUP(B42,'Preços Unitários'!B:E,4,FALSE)</f>
        <v>315.08999999999997</v>
      </c>
      <c r="F42" s="186">
        <f>$E$42*Quantidades!F43</f>
        <v>0</v>
      </c>
      <c r="G42" s="188">
        <f>$E$42*Quantidades!G43</f>
        <v>0</v>
      </c>
      <c r="H42" s="188">
        <f>$E$42*Quantidades!H43</f>
        <v>0</v>
      </c>
      <c r="I42" s="188">
        <f>$E$42*Quantidades!I43</f>
        <v>0</v>
      </c>
      <c r="J42" s="188">
        <f>$E$42*Quantidades!J43</f>
        <v>0</v>
      </c>
      <c r="K42" s="188">
        <f>$E$42*Quantidades!K43</f>
        <v>0</v>
      </c>
      <c r="L42" s="188">
        <f>$E$42*Quantidades!L43</f>
        <v>0</v>
      </c>
      <c r="M42" s="188">
        <f>$E$42*Quantidades!M43</f>
        <v>0</v>
      </c>
      <c r="N42" s="188">
        <f>$E$42*Quantidades!N43</f>
        <v>0</v>
      </c>
      <c r="O42" s="188">
        <f>$E$42*Quantidades!O43</f>
        <v>0</v>
      </c>
      <c r="P42" s="188">
        <f>$E$42*Quantidades!P43</f>
        <v>0</v>
      </c>
      <c r="Q42" s="188">
        <f>$E$42*Quantidades!Q43</f>
        <v>0</v>
      </c>
      <c r="R42" s="188">
        <f>$E$42*Quantidades!R43</f>
        <v>0</v>
      </c>
      <c r="S42" s="188">
        <f>$E$42*Quantidades!S43</f>
        <v>0</v>
      </c>
      <c r="T42" s="188">
        <f>$E$42*Quantidades!T43</f>
        <v>0</v>
      </c>
      <c r="U42" s="188">
        <f>$E$42*Quantidades!U43</f>
        <v>0</v>
      </c>
      <c r="V42" s="188">
        <f>$E$42*Quantidades!V43</f>
        <v>0</v>
      </c>
      <c r="W42" s="188">
        <f>$E$42*Quantidades!W43</f>
        <v>0</v>
      </c>
      <c r="X42" s="188">
        <f>$E$42*Quantidades!X43</f>
        <v>0</v>
      </c>
      <c r="Y42" s="188">
        <f>$E$42*Quantidades!Y43</f>
        <v>0</v>
      </c>
      <c r="Z42" s="188">
        <f>$E$42*Quantidades!Z43</f>
        <v>0</v>
      </c>
      <c r="AA42" s="188">
        <f>$E$42*Quantidades!AA43</f>
        <v>0</v>
      </c>
      <c r="AB42" s="188">
        <f>$E$42*Quantidades!AB43</f>
        <v>0</v>
      </c>
      <c r="AC42" s="188">
        <f>$E$42*Quantidades!AC43</f>
        <v>0</v>
      </c>
      <c r="AD42" s="188">
        <f>$E$42*Quantidades!AD43</f>
        <v>0</v>
      </c>
      <c r="AE42" s="188">
        <f>$E$42*Quantidades!AE43</f>
        <v>0</v>
      </c>
      <c r="AF42" s="188">
        <f>$E$42*Quantidades!AF43</f>
        <v>0</v>
      </c>
      <c r="AG42" s="188">
        <f>$E$42*Quantidades!AG43</f>
        <v>0</v>
      </c>
      <c r="AH42" s="188">
        <f>$E$42*Quantidades!AH43</f>
        <v>0</v>
      </c>
      <c r="AI42" s="188">
        <f>$E$42*Quantidades!AI43</f>
        <v>0</v>
      </c>
      <c r="AJ42" s="247">
        <f t="shared" si="1"/>
        <v>0</v>
      </c>
    </row>
    <row r="43" spans="2:38">
      <c r="B43" s="207"/>
      <c r="C43" s="320" t="s">
        <v>95</v>
      </c>
      <c r="D43" s="207"/>
      <c r="E43" s="236"/>
      <c r="F43" s="237">
        <f t="shared" ref="F43:AH43" si="9">+SUBTOTAL(9,F44:F50)</f>
        <v>0</v>
      </c>
      <c r="G43" s="237">
        <f t="shared" si="9"/>
        <v>15452.681999999733</v>
      </c>
      <c r="H43" s="237">
        <f t="shared" si="9"/>
        <v>15452.681999999733</v>
      </c>
      <c r="I43" s="237">
        <f t="shared" si="9"/>
        <v>15452.681999999733</v>
      </c>
      <c r="J43" s="237">
        <f t="shared" si="9"/>
        <v>15452.681999999733</v>
      </c>
      <c r="K43" s="237">
        <f t="shared" si="9"/>
        <v>15452.681999999733</v>
      </c>
      <c r="L43" s="237">
        <f t="shared" si="9"/>
        <v>15452.681999999733</v>
      </c>
      <c r="M43" s="237">
        <f t="shared" si="9"/>
        <v>15452.681999999733</v>
      </c>
      <c r="N43" s="237">
        <f t="shared" si="9"/>
        <v>15452.681999999733</v>
      </c>
      <c r="O43" s="237">
        <f t="shared" si="9"/>
        <v>15452.681999999733</v>
      </c>
      <c r="P43" s="237">
        <f t="shared" si="9"/>
        <v>15452.681999999733</v>
      </c>
      <c r="Q43" s="237">
        <f t="shared" si="9"/>
        <v>15452.681999999733</v>
      </c>
      <c r="R43" s="237">
        <f t="shared" si="9"/>
        <v>15452.681999999733</v>
      </c>
      <c r="S43" s="237">
        <f t="shared" si="9"/>
        <v>15452.681999999733</v>
      </c>
      <c r="T43" s="237">
        <f t="shared" si="9"/>
        <v>15452.681999999733</v>
      </c>
      <c r="U43" s="237">
        <f t="shared" si="9"/>
        <v>15452.681999999733</v>
      </c>
      <c r="V43" s="237">
        <f t="shared" si="9"/>
        <v>15452.681999999733</v>
      </c>
      <c r="W43" s="237">
        <f t="shared" si="9"/>
        <v>15452.681999999733</v>
      </c>
      <c r="X43" s="237">
        <f t="shared" si="9"/>
        <v>15452.681999999733</v>
      </c>
      <c r="Y43" s="237">
        <f t="shared" si="9"/>
        <v>15452.681999999733</v>
      </c>
      <c r="Z43" s="237">
        <f t="shared" si="9"/>
        <v>15452.681999999733</v>
      </c>
      <c r="AA43" s="237">
        <f t="shared" si="9"/>
        <v>15452.681999999733</v>
      </c>
      <c r="AB43" s="237">
        <f t="shared" si="9"/>
        <v>15452.681999999733</v>
      </c>
      <c r="AC43" s="237">
        <f t="shared" si="9"/>
        <v>15452.681999999733</v>
      </c>
      <c r="AD43" s="237">
        <f t="shared" si="9"/>
        <v>15452.681999999733</v>
      </c>
      <c r="AE43" s="237">
        <f t="shared" si="9"/>
        <v>15452.681999999733</v>
      </c>
      <c r="AF43" s="237">
        <f t="shared" si="9"/>
        <v>15452.681999999733</v>
      </c>
      <c r="AG43" s="237">
        <f t="shared" si="9"/>
        <v>15452.681999999733</v>
      </c>
      <c r="AH43" s="237">
        <f t="shared" si="9"/>
        <v>15452.681999999733</v>
      </c>
      <c r="AI43" s="237">
        <f>+SUBTOTAL(9,AI44:AI50)</f>
        <v>15452.681999999733</v>
      </c>
      <c r="AJ43" s="237">
        <f t="shared" si="1"/>
        <v>448127.77799999237</v>
      </c>
      <c r="AL43" s="2"/>
    </row>
    <row r="44" spans="2:38">
      <c r="B44" s="29"/>
      <c r="C44" s="319" t="s">
        <v>178</v>
      </c>
      <c r="D44" s="41"/>
      <c r="E44" s="39"/>
      <c r="F44" s="241">
        <f t="shared" ref="F44:AI44" si="10">+SUBTOTAL(9,F45:F50)</f>
        <v>0</v>
      </c>
      <c r="G44" s="240">
        <f t="shared" si="10"/>
        <v>15452.681999999733</v>
      </c>
      <c r="H44" s="240">
        <f t="shared" si="10"/>
        <v>15452.681999999733</v>
      </c>
      <c r="I44" s="240">
        <f t="shared" si="10"/>
        <v>15452.681999999733</v>
      </c>
      <c r="J44" s="240">
        <f t="shared" si="10"/>
        <v>15452.681999999733</v>
      </c>
      <c r="K44" s="240">
        <f t="shared" si="10"/>
        <v>15452.681999999733</v>
      </c>
      <c r="L44" s="240">
        <f t="shared" si="10"/>
        <v>15452.681999999733</v>
      </c>
      <c r="M44" s="240">
        <f t="shared" si="10"/>
        <v>15452.681999999733</v>
      </c>
      <c r="N44" s="240">
        <f t="shared" si="10"/>
        <v>15452.681999999733</v>
      </c>
      <c r="O44" s="240">
        <f t="shared" si="10"/>
        <v>15452.681999999733</v>
      </c>
      <c r="P44" s="240">
        <f t="shared" si="10"/>
        <v>15452.681999999733</v>
      </c>
      <c r="Q44" s="240">
        <f t="shared" si="10"/>
        <v>15452.681999999733</v>
      </c>
      <c r="R44" s="240">
        <f t="shared" si="10"/>
        <v>15452.681999999733</v>
      </c>
      <c r="S44" s="240">
        <f t="shared" si="10"/>
        <v>15452.681999999733</v>
      </c>
      <c r="T44" s="240">
        <f t="shared" si="10"/>
        <v>15452.681999999733</v>
      </c>
      <c r="U44" s="240">
        <f t="shared" si="10"/>
        <v>15452.681999999733</v>
      </c>
      <c r="V44" s="240">
        <f t="shared" si="10"/>
        <v>15452.681999999733</v>
      </c>
      <c r="W44" s="240">
        <f t="shared" si="10"/>
        <v>15452.681999999733</v>
      </c>
      <c r="X44" s="240">
        <f t="shared" si="10"/>
        <v>15452.681999999733</v>
      </c>
      <c r="Y44" s="240">
        <f t="shared" si="10"/>
        <v>15452.681999999733</v>
      </c>
      <c r="Z44" s="240">
        <f t="shared" si="10"/>
        <v>15452.681999999733</v>
      </c>
      <c r="AA44" s="240">
        <f t="shared" si="10"/>
        <v>15452.681999999733</v>
      </c>
      <c r="AB44" s="240">
        <f t="shared" si="10"/>
        <v>15452.681999999733</v>
      </c>
      <c r="AC44" s="240">
        <f t="shared" si="10"/>
        <v>15452.681999999733</v>
      </c>
      <c r="AD44" s="240">
        <f t="shared" si="10"/>
        <v>15452.681999999733</v>
      </c>
      <c r="AE44" s="240">
        <f t="shared" si="10"/>
        <v>15452.681999999733</v>
      </c>
      <c r="AF44" s="240">
        <f t="shared" si="10"/>
        <v>15452.681999999733</v>
      </c>
      <c r="AG44" s="240">
        <f t="shared" si="10"/>
        <v>15452.681999999733</v>
      </c>
      <c r="AH44" s="240">
        <f t="shared" si="10"/>
        <v>15452.681999999733</v>
      </c>
      <c r="AI44" s="240">
        <f t="shared" si="10"/>
        <v>15452.681999999733</v>
      </c>
      <c r="AJ44" s="246">
        <f t="shared" si="1"/>
        <v>448127.77799999237</v>
      </c>
    </row>
    <row r="45" spans="2:38" ht="14.4">
      <c r="B45" s="169" t="s">
        <v>924</v>
      </c>
      <c r="C45" s="327" t="s">
        <v>97</v>
      </c>
      <c r="D45" s="169" t="s">
        <v>177</v>
      </c>
      <c r="E45" s="171">
        <f>VLOOKUP(B45,'Preços Unitários'!B:E,4,FALSE)</f>
        <v>107.66</v>
      </c>
      <c r="F45" s="186">
        <f>$E$45*Quantidades!F46</f>
        <v>0</v>
      </c>
      <c r="G45" s="188">
        <f>$E$45*Quantidades!G46</f>
        <v>753.61999999998693</v>
      </c>
      <c r="H45" s="188">
        <f>$E$45*Quantidades!H46</f>
        <v>753.61999999998693</v>
      </c>
      <c r="I45" s="188">
        <f>$E$45*Quantidades!I46</f>
        <v>753.61999999998693</v>
      </c>
      <c r="J45" s="188">
        <f>$E$45*Quantidades!J46</f>
        <v>753.61999999998693</v>
      </c>
      <c r="K45" s="188">
        <f>$E$45*Quantidades!K46</f>
        <v>753.61999999998693</v>
      </c>
      <c r="L45" s="188">
        <f>$E$45*Quantidades!L46</f>
        <v>753.61999999998693</v>
      </c>
      <c r="M45" s="188">
        <f>$E$45*Quantidades!M46</f>
        <v>753.61999999998693</v>
      </c>
      <c r="N45" s="188">
        <f>$E$45*Quantidades!N46</f>
        <v>753.61999999998693</v>
      </c>
      <c r="O45" s="188">
        <f>$E$45*Quantidades!O46</f>
        <v>753.61999999998693</v>
      </c>
      <c r="P45" s="188">
        <f>$E$45*Quantidades!P46</f>
        <v>753.61999999998693</v>
      </c>
      <c r="Q45" s="188">
        <f>$E$45*Quantidades!Q46</f>
        <v>753.61999999998693</v>
      </c>
      <c r="R45" s="188">
        <f>$E$45*Quantidades!R46</f>
        <v>753.61999999998693</v>
      </c>
      <c r="S45" s="188">
        <f>$E$45*Quantidades!S46</f>
        <v>753.61999999998693</v>
      </c>
      <c r="T45" s="188">
        <f>$E$45*Quantidades!T46</f>
        <v>753.61999999998693</v>
      </c>
      <c r="U45" s="188">
        <f>$E$45*Quantidades!U46</f>
        <v>753.61999999998693</v>
      </c>
      <c r="V45" s="188">
        <f>$E$45*Quantidades!V46</f>
        <v>753.61999999998693</v>
      </c>
      <c r="W45" s="188">
        <f>$E$45*Quantidades!W46</f>
        <v>753.61999999998693</v>
      </c>
      <c r="X45" s="188">
        <f>$E$45*Quantidades!X46</f>
        <v>753.61999999998693</v>
      </c>
      <c r="Y45" s="188">
        <f>$E$45*Quantidades!Y46</f>
        <v>753.61999999998693</v>
      </c>
      <c r="Z45" s="188">
        <f>$E$45*Quantidades!Z46</f>
        <v>753.61999999998693</v>
      </c>
      <c r="AA45" s="188">
        <f>$E$45*Quantidades!AA46</f>
        <v>753.61999999998693</v>
      </c>
      <c r="AB45" s="188">
        <f>$E$45*Quantidades!AB46</f>
        <v>753.61999999998693</v>
      </c>
      <c r="AC45" s="188">
        <f>$E$45*Quantidades!AC46</f>
        <v>753.61999999998693</v>
      </c>
      <c r="AD45" s="188">
        <f>$E$45*Quantidades!AD46</f>
        <v>753.61999999998693</v>
      </c>
      <c r="AE45" s="188">
        <f>$E$45*Quantidades!AE46</f>
        <v>753.61999999998693</v>
      </c>
      <c r="AF45" s="188">
        <f>$E$45*Quantidades!AF46</f>
        <v>753.61999999998693</v>
      </c>
      <c r="AG45" s="188">
        <f>$E$45*Quantidades!AG46</f>
        <v>753.61999999998693</v>
      </c>
      <c r="AH45" s="188">
        <f>$E$45*Quantidades!AH46</f>
        <v>753.61999999998693</v>
      </c>
      <c r="AI45" s="188">
        <f>$E$45*Quantidades!AI46</f>
        <v>753.61999999998693</v>
      </c>
      <c r="AJ45" s="247">
        <f t="shared" si="1"/>
        <v>21854.979999999625</v>
      </c>
    </row>
    <row r="46" spans="2:38" ht="14.4">
      <c r="B46" s="169" t="s">
        <v>925</v>
      </c>
      <c r="C46" s="327" t="s">
        <v>904</v>
      </c>
      <c r="D46" s="169" t="s">
        <v>27</v>
      </c>
      <c r="E46" s="171">
        <f>VLOOKUP(B46,'Preços Unitários'!B:E,4,FALSE)</f>
        <v>3.11</v>
      </c>
      <c r="F46" s="186">
        <f>$E$46*Quantidades!F47</f>
        <v>0</v>
      </c>
      <c r="G46" s="188">
        <f>$E$46*Quantidades!G47</f>
        <v>11211.549999999806</v>
      </c>
      <c r="H46" s="188">
        <f>$E$46*Quantidades!H47</f>
        <v>11211.549999999806</v>
      </c>
      <c r="I46" s="188">
        <f>$E$46*Quantidades!I47</f>
        <v>11211.549999999806</v>
      </c>
      <c r="J46" s="188">
        <f>$E$46*Quantidades!J47</f>
        <v>11211.549999999806</v>
      </c>
      <c r="K46" s="188">
        <f>$E$46*Quantidades!K47</f>
        <v>11211.549999999806</v>
      </c>
      <c r="L46" s="188">
        <f>$E$46*Quantidades!L47</f>
        <v>11211.549999999806</v>
      </c>
      <c r="M46" s="188">
        <f>$E$46*Quantidades!M47</f>
        <v>11211.549999999806</v>
      </c>
      <c r="N46" s="188">
        <f>$E$46*Quantidades!N47</f>
        <v>11211.549999999806</v>
      </c>
      <c r="O46" s="188">
        <f>$E$46*Quantidades!O47</f>
        <v>11211.549999999806</v>
      </c>
      <c r="P46" s="188">
        <f>$E$46*Quantidades!P47</f>
        <v>11211.549999999806</v>
      </c>
      <c r="Q46" s="188">
        <f>$E$46*Quantidades!Q47</f>
        <v>11211.549999999806</v>
      </c>
      <c r="R46" s="188">
        <f>$E$46*Quantidades!R47</f>
        <v>11211.549999999806</v>
      </c>
      <c r="S46" s="188">
        <f>$E$46*Quantidades!S47</f>
        <v>11211.549999999806</v>
      </c>
      <c r="T46" s="188">
        <f>$E$46*Quantidades!T47</f>
        <v>11211.549999999806</v>
      </c>
      <c r="U46" s="188">
        <f>$E$46*Quantidades!U47</f>
        <v>11211.549999999806</v>
      </c>
      <c r="V46" s="188">
        <f>$E$46*Quantidades!V47</f>
        <v>11211.549999999806</v>
      </c>
      <c r="W46" s="188">
        <f>$E$46*Quantidades!W47</f>
        <v>11211.549999999806</v>
      </c>
      <c r="X46" s="188">
        <f>$E$46*Quantidades!X47</f>
        <v>11211.549999999806</v>
      </c>
      <c r="Y46" s="188">
        <f>$E$46*Quantidades!Y47</f>
        <v>11211.549999999806</v>
      </c>
      <c r="Z46" s="188">
        <f>$E$46*Quantidades!Z47</f>
        <v>11211.549999999806</v>
      </c>
      <c r="AA46" s="188">
        <f>$E$46*Quantidades!AA47</f>
        <v>11211.549999999806</v>
      </c>
      <c r="AB46" s="188">
        <f>$E$46*Quantidades!AB47</f>
        <v>11211.549999999806</v>
      </c>
      <c r="AC46" s="188">
        <f>$E$46*Quantidades!AC47</f>
        <v>11211.549999999806</v>
      </c>
      <c r="AD46" s="188">
        <f>$E$46*Quantidades!AD47</f>
        <v>11211.549999999806</v>
      </c>
      <c r="AE46" s="188">
        <f>$E$46*Quantidades!AE47</f>
        <v>11211.549999999806</v>
      </c>
      <c r="AF46" s="188">
        <f>$E$46*Quantidades!AF47</f>
        <v>11211.549999999806</v>
      </c>
      <c r="AG46" s="188">
        <f>$E$46*Quantidades!AG47</f>
        <v>11211.549999999806</v>
      </c>
      <c r="AH46" s="188">
        <f>$E$46*Quantidades!AH47</f>
        <v>11211.549999999806</v>
      </c>
      <c r="AI46" s="188">
        <f>$E$46*Quantidades!AI47</f>
        <v>11211.549999999806</v>
      </c>
      <c r="AJ46" s="247">
        <f t="shared" si="1"/>
        <v>325134.94999999454</v>
      </c>
    </row>
    <row r="47" spans="2:38" ht="14.4">
      <c r="B47" s="169" t="s">
        <v>933</v>
      </c>
      <c r="C47" s="327" t="s">
        <v>932</v>
      </c>
      <c r="D47" s="169" t="s">
        <v>177</v>
      </c>
      <c r="E47" s="171">
        <f>VLOOKUP(B47,'Preços Unitários'!B:E,4,FALSE)</f>
        <v>460.64</v>
      </c>
      <c r="F47" s="186">
        <f>$E$47*Quantidades!F48</f>
        <v>0</v>
      </c>
      <c r="G47" s="188">
        <f>$E$47*Quantidades!G48</f>
        <v>752.37866666665377</v>
      </c>
      <c r="H47" s="188">
        <f>$E$47*Quantidades!H48</f>
        <v>752.37866666665377</v>
      </c>
      <c r="I47" s="188">
        <f>$E$47*Quantidades!I48</f>
        <v>752.37866666665377</v>
      </c>
      <c r="J47" s="188">
        <f>$E$47*Quantidades!J48</f>
        <v>752.37866666665377</v>
      </c>
      <c r="K47" s="188">
        <f>$E$47*Quantidades!K48</f>
        <v>752.37866666665377</v>
      </c>
      <c r="L47" s="188">
        <f>$E$47*Quantidades!L48</f>
        <v>752.37866666665377</v>
      </c>
      <c r="M47" s="188">
        <f>$E$47*Quantidades!M48</f>
        <v>752.37866666665377</v>
      </c>
      <c r="N47" s="188">
        <f>$E$47*Quantidades!N48</f>
        <v>752.37866666665377</v>
      </c>
      <c r="O47" s="188">
        <f>$E$47*Quantidades!O48</f>
        <v>752.37866666665377</v>
      </c>
      <c r="P47" s="188">
        <f>$E$47*Quantidades!P48</f>
        <v>752.37866666665377</v>
      </c>
      <c r="Q47" s="188">
        <f>$E$47*Quantidades!Q48</f>
        <v>752.37866666665377</v>
      </c>
      <c r="R47" s="188">
        <f>$E$47*Quantidades!R48</f>
        <v>752.37866666665377</v>
      </c>
      <c r="S47" s="188">
        <f>$E$47*Quantidades!S48</f>
        <v>752.37866666665377</v>
      </c>
      <c r="T47" s="188">
        <f>$E$47*Quantidades!T48</f>
        <v>752.37866666665377</v>
      </c>
      <c r="U47" s="188">
        <f>$E$47*Quantidades!U48</f>
        <v>752.37866666665377</v>
      </c>
      <c r="V47" s="188">
        <f>$E$47*Quantidades!V48</f>
        <v>752.37866666665377</v>
      </c>
      <c r="W47" s="188">
        <f>$E$47*Quantidades!W48</f>
        <v>752.37866666665377</v>
      </c>
      <c r="X47" s="188">
        <f>$E$47*Quantidades!X48</f>
        <v>752.37866666665377</v>
      </c>
      <c r="Y47" s="188">
        <f>$E$47*Quantidades!Y48</f>
        <v>752.37866666665377</v>
      </c>
      <c r="Z47" s="188">
        <f>$E$47*Quantidades!Z48</f>
        <v>752.37866666665377</v>
      </c>
      <c r="AA47" s="188">
        <f>$E$47*Quantidades!AA48</f>
        <v>752.37866666665377</v>
      </c>
      <c r="AB47" s="188">
        <f>$E$47*Quantidades!AB48</f>
        <v>752.37866666665377</v>
      </c>
      <c r="AC47" s="188">
        <f>$E$47*Quantidades!AC48</f>
        <v>752.37866666665377</v>
      </c>
      <c r="AD47" s="188">
        <f>$E$47*Quantidades!AD48</f>
        <v>752.37866666665377</v>
      </c>
      <c r="AE47" s="188">
        <f>$E$47*Quantidades!AE48</f>
        <v>752.37866666665377</v>
      </c>
      <c r="AF47" s="188">
        <f>$E$47*Quantidades!AF48</f>
        <v>752.37866666665377</v>
      </c>
      <c r="AG47" s="188">
        <f>$E$47*Quantidades!AG48</f>
        <v>752.37866666665377</v>
      </c>
      <c r="AH47" s="188">
        <f>$E$47*Quantidades!AH48</f>
        <v>752.37866666665377</v>
      </c>
      <c r="AI47" s="188">
        <f>$E$47*Quantidades!AI48</f>
        <v>752.37866666665377</v>
      </c>
      <c r="AJ47" s="247">
        <f t="shared" si="1"/>
        <v>21818.981333332944</v>
      </c>
    </row>
    <row r="48" spans="2:38" ht="14.4">
      <c r="B48" s="169">
        <v>3806406</v>
      </c>
      <c r="C48" s="327" t="s">
        <v>536</v>
      </c>
      <c r="D48" s="169" t="s">
        <v>177</v>
      </c>
      <c r="E48" s="171">
        <f>VLOOKUP(B48,'Preços Unitários'!B:E,4,FALSE)</f>
        <v>5.92</v>
      </c>
      <c r="F48" s="186">
        <f>$E$48*Quantidades!F49</f>
        <v>0</v>
      </c>
      <c r="G48" s="188">
        <f>$E$48*Quantidades!G49</f>
        <v>966.93333333331668</v>
      </c>
      <c r="H48" s="188">
        <f>$E$48*Quantidades!H49</f>
        <v>966.93333333331668</v>
      </c>
      <c r="I48" s="188">
        <f>$E$48*Quantidades!I49</f>
        <v>966.93333333331668</v>
      </c>
      <c r="J48" s="188">
        <f>$E$48*Quantidades!J49</f>
        <v>966.93333333331668</v>
      </c>
      <c r="K48" s="188">
        <f>$E$48*Quantidades!K49</f>
        <v>966.93333333331668</v>
      </c>
      <c r="L48" s="188">
        <f>$E$48*Quantidades!L49</f>
        <v>966.93333333331668</v>
      </c>
      <c r="M48" s="188">
        <f>$E$48*Quantidades!M49</f>
        <v>966.93333333331668</v>
      </c>
      <c r="N48" s="188">
        <f>$E$48*Quantidades!N49</f>
        <v>966.93333333331668</v>
      </c>
      <c r="O48" s="188">
        <f>$E$48*Quantidades!O49</f>
        <v>966.93333333331668</v>
      </c>
      <c r="P48" s="188">
        <f>$E$48*Quantidades!P49</f>
        <v>966.93333333331668</v>
      </c>
      <c r="Q48" s="188">
        <f>$E$48*Quantidades!Q49</f>
        <v>966.93333333331668</v>
      </c>
      <c r="R48" s="188">
        <f>$E$48*Quantidades!R49</f>
        <v>966.93333333331668</v>
      </c>
      <c r="S48" s="188">
        <f>$E$48*Quantidades!S49</f>
        <v>966.93333333331668</v>
      </c>
      <c r="T48" s="188">
        <f>$E$48*Quantidades!T49</f>
        <v>966.93333333331668</v>
      </c>
      <c r="U48" s="188">
        <f>$E$48*Quantidades!U49</f>
        <v>966.93333333331668</v>
      </c>
      <c r="V48" s="188">
        <f>$E$48*Quantidades!V49</f>
        <v>966.93333333331668</v>
      </c>
      <c r="W48" s="188">
        <f>$E$48*Quantidades!W49</f>
        <v>966.93333333331668</v>
      </c>
      <c r="X48" s="188">
        <f>$E$48*Quantidades!X49</f>
        <v>966.93333333331668</v>
      </c>
      <c r="Y48" s="188">
        <f>$E$48*Quantidades!Y49</f>
        <v>966.93333333331668</v>
      </c>
      <c r="Z48" s="188">
        <f>$E$48*Quantidades!Z49</f>
        <v>966.93333333331668</v>
      </c>
      <c r="AA48" s="188">
        <f>$E$48*Quantidades!AA49</f>
        <v>966.93333333331668</v>
      </c>
      <c r="AB48" s="188">
        <f>$E$48*Quantidades!AB49</f>
        <v>966.93333333331668</v>
      </c>
      <c r="AC48" s="188">
        <f>$E$48*Quantidades!AC49</f>
        <v>966.93333333331668</v>
      </c>
      <c r="AD48" s="188">
        <f>$E$48*Quantidades!AD49</f>
        <v>966.93333333331668</v>
      </c>
      <c r="AE48" s="188">
        <f>$E$48*Quantidades!AE49</f>
        <v>966.93333333331668</v>
      </c>
      <c r="AF48" s="188">
        <f>$E$48*Quantidades!AF49</f>
        <v>966.93333333331668</v>
      </c>
      <c r="AG48" s="188">
        <f>$E$48*Quantidades!AG49</f>
        <v>966.93333333331668</v>
      </c>
      <c r="AH48" s="188">
        <f>$E$48*Quantidades!AH49</f>
        <v>966.93333333331668</v>
      </c>
      <c r="AI48" s="188">
        <f>$E$48*Quantidades!AI49</f>
        <v>966.93333333331668</v>
      </c>
      <c r="AJ48" s="247">
        <f t="shared" si="1"/>
        <v>28041.066666666175</v>
      </c>
    </row>
    <row r="49" spans="2:37" ht="14.4">
      <c r="B49" s="169">
        <v>4915686</v>
      </c>
      <c r="C49" s="327" t="s">
        <v>537</v>
      </c>
      <c r="D49" s="169" t="s">
        <v>552</v>
      </c>
      <c r="E49" s="171">
        <f>VLOOKUP(B49,'Preços Unitários'!B:E,4,FALSE)</f>
        <v>4.21</v>
      </c>
      <c r="F49" s="186">
        <f>$E$49*Quantidades!F50</f>
        <v>0</v>
      </c>
      <c r="G49" s="188">
        <f>$E$49*Quantidades!G50</f>
        <v>294.69999999999493</v>
      </c>
      <c r="H49" s="188">
        <f>$E$49*Quantidades!H50</f>
        <v>294.69999999999493</v>
      </c>
      <c r="I49" s="188">
        <f>$E$49*Quantidades!I50</f>
        <v>294.69999999999493</v>
      </c>
      <c r="J49" s="188">
        <f>$E$49*Quantidades!J50</f>
        <v>294.69999999999493</v>
      </c>
      <c r="K49" s="188">
        <f>$E$49*Quantidades!K50</f>
        <v>294.69999999999493</v>
      </c>
      <c r="L49" s="188">
        <f>$E$49*Quantidades!L50</f>
        <v>294.69999999999493</v>
      </c>
      <c r="M49" s="188">
        <f>$E$49*Quantidades!M50</f>
        <v>294.69999999999493</v>
      </c>
      <c r="N49" s="188">
        <f>$E$49*Quantidades!N50</f>
        <v>294.69999999999493</v>
      </c>
      <c r="O49" s="188">
        <f>$E$49*Quantidades!O50</f>
        <v>294.69999999999493</v>
      </c>
      <c r="P49" s="188">
        <f>$E$49*Quantidades!P50</f>
        <v>294.69999999999493</v>
      </c>
      <c r="Q49" s="188">
        <f>$E$49*Quantidades!Q50</f>
        <v>294.69999999999493</v>
      </c>
      <c r="R49" s="188">
        <f>$E$49*Quantidades!R50</f>
        <v>294.69999999999493</v>
      </c>
      <c r="S49" s="188">
        <f>$E$49*Quantidades!S50</f>
        <v>294.69999999999493</v>
      </c>
      <c r="T49" s="188">
        <f>$E$49*Quantidades!T50</f>
        <v>294.69999999999493</v>
      </c>
      <c r="U49" s="188">
        <f>$E$49*Quantidades!U50</f>
        <v>294.69999999999493</v>
      </c>
      <c r="V49" s="188">
        <f>$E$49*Quantidades!V50</f>
        <v>294.69999999999493</v>
      </c>
      <c r="W49" s="188">
        <f>$E$49*Quantidades!W50</f>
        <v>294.69999999999493</v>
      </c>
      <c r="X49" s="188">
        <f>$E$49*Quantidades!X50</f>
        <v>294.69999999999493</v>
      </c>
      <c r="Y49" s="188">
        <f>$E$49*Quantidades!Y50</f>
        <v>294.69999999999493</v>
      </c>
      <c r="Z49" s="188">
        <f>$E$49*Quantidades!Z50</f>
        <v>294.69999999999493</v>
      </c>
      <c r="AA49" s="188">
        <f>$E$49*Quantidades!AA50</f>
        <v>294.69999999999493</v>
      </c>
      <c r="AB49" s="188">
        <f>$E$49*Quantidades!AB50</f>
        <v>294.69999999999493</v>
      </c>
      <c r="AC49" s="188">
        <f>$E$49*Quantidades!AC50</f>
        <v>294.69999999999493</v>
      </c>
      <c r="AD49" s="188">
        <f>$E$49*Quantidades!AD50</f>
        <v>294.69999999999493</v>
      </c>
      <c r="AE49" s="188">
        <f>$E$49*Quantidades!AE50</f>
        <v>294.69999999999493</v>
      </c>
      <c r="AF49" s="188">
        <f>$E$49*Quantidades!AF50</f>
        <v>294.69999999999493</v>
      </c>
      <c r="AG49" s="188">
        <f>$E$49*Quantidades!AG50</f>
        <v>294.69999999999493</v>
      </c>
      <c r="AH49" s="188">
        <f>$E$49*Quantidades!AH50</f>
        <v>294.69999999999493</v>
      </c>
      <c r="AI49" s="188">
        <f>$E$49*Quantidades!AI50</f>
        <v>294.69999999999493</v>
      </c>
      <c r="AJ49" s="247">
        <f t="shared" si="1"/>
        <v>8546.2999999998574</v>
      </c>
    </row>
    <row r="50" spans="2:37" ht="14.4">
      <c r="B50" s="169">
        <v>4915672</v>
      </c>
      <c r="C50" s="327" t="s">
        <v>99</v>
      </c>
      <c r="D50" s="169" t="s">
        <v>177</v>
      </c>
      <c r="E50" s="171">
        <f>VLOOKUP(B50,'Preços Unitários'!B:E,4,FALSE)</f>
        <v>4.21</v>
      </c>
      <c r="F50" s="186">
        <f>$E$50*Quantidades!F51</f>
        <v>0</v>
      </c>
      <c r="G50" s="188">
        <f>$E$50*Quantidades!G51</f>
        <v>1473.4999999999745</v>
      </c>
      <c r="H50" s="188">
        <f>$E$50*Quantidades!H51</f>
        <v>1473.4999999999745</v>
      </c>
      <c r="I50" s="188">
        <f>$E$50*Quantidades!I51</f>
        <v>1473.4999999999745</v>
      </c>
      <c r="J50" s="188">
        <f>$E$50*Quantidades!J51</f>
        <v>1473.4999999999745</v>
      </c>
      <c r="K50" s="188">
        <f>$E$50*Quantidades!K51</f>
        <v>1473.4999999999745</v>
      </c>
      <c r="L50" s="188">
        <f>$E$50*Quantidades!L51</f>
        <v>1473.4999999999745</v>
      </c>
      <c r="M50" s="188">
        <f>$E$50*Quantidades!M51</f>
        <v>1473.4999999999745</v>
      </c>
      <c r="N50" s="188">
        <f>$E$50*Quantidades!N51</f>
        <v>1473.4999999999745</v>
      </c>
      <c r="O50" s="188">
        <f>$E$50*Quantidades!O51</f>
        <v>1473.4999999999745</v>
      </c>
      <c r="P50" s="188">
        <f>$E$50*Quantidades!P51</f>
        <v>1473.4999999999745</v>
      </c>
      <c r="Q50" s="188">
        <f>$E$50*Quantidades!Q51</f>
        <v>1473.4999999999745</v>
      </c>
      <c r="R50" s="188">
        <f>$E$50*Quantidades!R51</f>
        <v>1473.4999999999745</v>
      </c>
      <c r="S50" s="188">
        <f>$E$50*Quantidades!S51</f>
        <v>1473.4999999999745</v>
      </c>
      <c r="T50" s="188">
        <f>$E$50*Quantidades!T51</f>
        <v>1473.4999999999745</v>
      </c>
      <c r="U50" s="188">
        <f>$E$50*Quantidades!U51</f>
        <v>1473.4999999999745</v>
      </c>
      <c r="V50" s="188">
        <f>$E$50*Quantidades!V51</f>
        <v>1473.4999999999745</v>
      </c>
      <c r="W50" s="188">
        <f>$E$50*Quantidades!W51</f>
        <v>1473.4999999999745</v>
      </c>
      <c r="X50" s="188">
        <f>$E$50*Quantidades!X51</f>
        <v>1473.4999999999745</v>
      </c>
      <c r="Y50" s="188">
        <f>$E$50*Quantidades!Y51</f>
        <v>1473.4999999999745</v>
      </c>
      <c r="Z50" s="188">
        <f>$E$50*Quantidades!Z51</f>
        <v>1473.4999999999745</v>
      </c>
      <c r="AA50" s="188">
        <f>$E$50*Quantidades!AA51</f>
        <v>1473.4999999999745</v>
      </c>
      <c r="AB50" s="188">
        <f>$E$50*Quantidades!AB51</f>
        <v>1473.4999999999745</v>
      </c>
      <c r="AC50" s="188">
        <f>$E$50*Quantidades!AC51</f>
        <v>1473.4999999999745</v>
      </c>
      <c r="AD50" s="188">
        <f>$E$50*Quantidades!AD51</f>
        <v>1473.4999999999745</v>
      </c>
      <c r="AE50" s="188">
        <f>$E$50*Quantidades!AE51</f>
        <v>1473.4999999999745</v>
      </c>
      <c r="AF50" s="188">
        <f>$E$50*Quantidades!AF51</f>
        <v>1473.4999999999745</v>
      </c>
      <c r="AG50" s="188">
        <f>$E$50*Quantidades!AG51</f>
        <v>1473.4999999999745</v>
      </c>
      <c r="AH50" s="188">
        <f>$E$50*Quantidades!AH51</f>
        <v>1473.4999999999745</v>
      </c>
      <c r="AI50" s="188">
        <f>$E$50*Quantidades!AI51</f>
        <v>1473.4999999999745</v>
      </c>
      <c r="AJ50" s="247">
        <f t="shared" si="1"/>
        <v>42731.499999999243</v>
      </c>
    </row>
    <row r="51" spans="2:37">
      <c r="B51" s="207"/>
      <c r="C51" s="320" t="s">
        <v>100</v>
      </c>
      <c r="D51" s="207"/>
      <c r="E51" s="236"/>
      <c r="F51" s="237">
        <f t="shared" ref="F51:AH51" si="11">+SUBTOTAL(9,F52:F57)</f>
        <v>0</v>
      </c>
      <c r="G51" s="237">
        <f t="shared" si="11"/>
        <v>7403.0589895999865</v>
      </c>
      <c r="H51" s="237">
        <f t="shared" si="11"/>
        <v>7403.0589895999865</v>
      </c>
      <c r="I51" s="237">
        <f t="shared" si="11"/>
        <v>7403.0589895999865</v>
      </c>
      <c r="J51" s="237">
        <f t="shared" si="11"/>
        <v>7403.0589895999865</v>
      </c>
      <c r="K51" s="237">
        <f t="shared" si="11"/>
        <v>2911.0223062666596</v>
      </c>
      <c r="L51" s="237">
        <f t="shared" si="11"/>
        <v>2911.0223062666596</v>
      </c>
      <c r="M51" s="237">
        <f t="shared" si="11"/>
        <v>2911.0223062666596</v>
      </c>
      <c r="N51" s="237">
        <f t="shared" si="11"/>
        <v>2911.0223062666596</v>
      </c>
      <c r="O51" s="237">
        <f t="shared" si="11"/>
        <v>2911.0223062666596</v>
      </c>
      <c r="P51" s="237">
        <f t="shared" si="11"/>
        <v>2911.0223062666596</v>
      </c>
      <c r="Q51" s="237">
        <f t="shared" si="11"/>
        <v>2911.0223062666596</v>
      </c>
      <c r="R51" s="237">
        <f t="shared" si="11"/>
        <v>2911.0223062666596</v>
      </c>
      <c r="S51" s="237">
        <f t="shared" si="11"/>
        <v>2911.0223062666596</v>
      </c>
      <c r="T51" s="237">
        <f t="shared" si="11"/>
        <v>2911.0223062666596</v>
      </c>
      <c r="U51" s="237">
        <f t="shared" si="11"/>
        <v>2911.0223062666596</v>
      </c>
      <c r="V51" s="237">
        <f t="shared" si="11"/>
        <v>2911.0223062666596</v>
      </c>
      <c r="W51" s="237">
        <f t="shared" si="11"/>
        <v>2911.0223062666596</v>
      </c>
      <c r="X51" s="237">
        <f t="shared" si="11"/>
        <v>2911.0223062666596</v>
      </c>
      <c r="Y51" s="237">
        <f t="shared" si="11"/>
        <v>2911.0223062666596</v>
      </c>
      <c r="Z51" s="237">
        <f t="shared" si="11"/>
        <v>2911.0223062666596</v>
      </c>
      <c r="AA51" s="237">
        <f t="shared" si="11"/>
        <v>2911.0223062666596</v>
      </c>
      <c r="AB51" s="237">
        <f t="shared" si="11"/>
        <v>2911.0223062666596</v>
      </c>
      <c r="AC51" s="237">
        <f t="shared" si="11"/>
        <v>2911.0223062666596</v>
      </c>
      <c r="AD51" s="237">
        <f t="shared" si="11"/>
        <v>2911.0223062666596</v>
      </c>
      <c r="AE51" s="237">
        <f t="shared" si="11"/>
        <v>2911.0223062666596</v>
      </c>
      <c r="AF51" s="237">
        <f t="shared" si="11"/>
        <v>2911.0223062666596</v>
      </c>
      <c r="AG51" s="237">
        <f t="shared" si="11"/>
        <v>2911.0223062666596</v>
      </c>
      <c r="AH51" s="237">
        <f t="shared" si="11"/>
        <v>2911.0223062666596</v>
      </c>
      <c r="AI51" s="237">
        <f>+SUBTOTAL(9,AI52:AI57)</f>
        <v>2911.0223062666596</v>
      </c>
      <c r="AJ51" s="237">
        <f t="shared" si="1"/>
        <v>102387.7936150665</v>
      </c>
      <c r="AK51" s="2"/>
    </row>
    <row r="52" spans="2:37">
      <c r="B52" s="29"/>
      <c r="C52" s="319" t="s">
        <v>101</v>
      </c>
      <c r="D52" s="41"/>
      <c r="E52" s="39"/>
      <c r="F52" s="241">
        <f>+SUBTOTAL(9,F53:F57)</f>
        <v>0</v>
      </c>
      <c r="G52" s="240">
        <f>+SUBTOTAL(9,G53:G57)</f>
        <v>7403.0589895999865</v>
      </c>
      <c r="H52" s="240">
        <f t="shared" ref="H52:AI52" si="12">+SUBTOTAL(9,H53:H57)</f>
        <v>7403.0589895999865</v>
      </c>
      <c r="I52" s="240">
        <f t="shared" si="12"/>
        <v>7403.0589895999865</v>
      </c>
      <c r="J52" s="240">
        <f t="shared" si="12"/>
        <v>7403.0589895999865</v>
      </c>
      <c r="K52" s="240">
        <f t="shared" si="12"/>
        <v>2911.0223062666596</v>
      </c>
      <c r="L52" s="240">
        <f t="shared" si="12"/>
        <v>2911.0223062666596</v>
      </c>
      <c r="M52" s="240">
        <f t="shared" si="12"/>
        <v>2911.0223062666596</v>
      </c>
      <c r="N52" s="240">
        <f t="shared" si="12"/>
        <v>2911.0223062666596</v>
      </c>
      <c r="O52" s="240">
        <f t="shared" si="12"/>
        <v>2911.0223062666596</v>
      </c>
      <c r="P52" s="240">
        <f t="shared" si="12"/>
        <v>2911.0223062666596</v>
      </c>
      <c r="Q52" s="240">
        <f t="shared" si="12"/>
        <v>2911.0223062666596</v>
      </c>
      <c r="R52" s="240">
        <f t="shared" si="12"/>
        <v>2911.0223062666596</v>
      </c>
      <c r="S52" s="240">
        <f t="shared" si="12"/>
        <v>2911.0223062666596</v>
      </c>
      <c r="T52" s="240">
        <f t="shared" si="12"/>
        <v>2911.0223062666596</v>
      </c>
      <c r="U52" s="240">
        <f t="shared" si="12"/>
        <v>2911.0223062666596</v>
      </c>
      <c r="V52" s="240">
        <f t="shared" si="12"/>
        <v>2911.0223062666596</v>
      </c>
      <c r="W52" s="240">
        <f t="shared" si="12"/>
        <v>2911.0223062666596</v>
      </c>
      <c r="X52" s="240">
        <f t="shared" si="12"/>
        <v>2911.0223062666596</v>
      </c>
      <c r="Y52" s="240">
        <f t="shared" si="12"/>
        <v>2911.0223062666596</v>
      </c>
      <c r="Z52" s="240">
        <f t="shared" si="12"/>
        <v>2911.0223062666596</v>
      </c>
      <c r="AA52" s="240">
        <f t="shared" si="12"/>
        <v>2911.0223062666596</v>
      </c>
      <c r="AB52" s="240">
        <f t="shared" si="12"/>
        <v>2911.0223062666596</v>
      </c>
      <c r="AC52" s="240">
        <f t="shared" si="12"/>
        <v>2911.0223062666596</v>
      </c>
      <c r="AD52" s="240">
        <f t="shared" si="12"/>
        <v>2911.0223062666596</v>
      </c>
      <c r="AE52" s="240">
        <f t="shared" si="12"/>
        <v>2911.0223062666596</v>
      </c>
      <c r="AF52" s="240">
        <f t="shared" si="12"/>
        <v>2911.0223062666596</v>
      </c>
      <c r="AG52" s="240">
        <f t="shared" si="12"/>
        <v>2911.0223062666596</v>
      </c>
      <c r="AH52" s="240">
        <f t="shared" si="12"/>
        <v>2911.0223062666596</v>
      </c>
      <c r="AI52" s="240">
        <f t="shared" si="12"/>
        <v>2911.0223062666596</v>
      </c>
      <c r="AJ52" s="246">
        <f t="shared" si="1"/>
        <v>102387.7936150665</v>
      </c>
    </row>
    <row r="53" spans="2:37" ht="14.4">
      <c r="B53" s="169">
        <v>4915708</v>
      </c>
      <c r="C53" s="327" t="s">
        <v>905</v>
      </c>
      <c r="D53" s="169" t="s">
        <v>177</v>
      </c>
      <c r="E53" s="171">
        <f>VLOOKUP(B53,'Preços Unitários'!B:E,4,FALSE)</f>
        <v>0.7</v>
      </c>
      <c r="F53" s="186">
        <f>$E$53*Quantidades!F54</f>
        <v>0</v>
      </c>
      <c r="G53" s="188">
        <f>$E$53*Quantidades!G54</f>
        <v>1717.7999999999968</v>
      </c>
      <c r="H53" s="188">
        <f>$E$53*Quantidades!H54</f>
        <v>1717.7999999999968</v>
      </c>
      <c r="I53" s="188">
        <f>$E$53*Quantidades!I54</f>
        <v>1717.7999999999968</v>
      </c>
      <c r="J53" s="188">
        <f>$E$53*Quantidades!J54</f>
        <v>1717.7999999999968</v>
      </c>
      <c r="K53" s="188">
        <f>$E$53*Quantidades!K54</f>
        <v>522.66666666666526</v>
      </c>
      <c r="L53" s="188">
        <f>$E$53*Quantidades!L54</f>
        <v>522.66666666666526</v>
      </c>
      <c r="M53" s="188">
        <f>$E$53*Quantidades!M54</f>
        <v>522.66666666666526</v>
      </c>
      <c r="N53" s="188">
        <f>$E$53*Quantidades!N54</f>
        <v>522.66666666666526</v>
      </c>
      <c r="O53" s="188">
        <f>$E$53*Quantidades!O54</f>
        <v>522.66666666666526</v>
      </c>
      <c r="P53" s="188">
        <f>$E$53*Quantidades!P54</f>
        <v>522.66666666666526</v>
      </c>
      <c r="Q53" s="188">
        <f>$E$53*Quantidades!Q54</f>
        <v>522.66666666666526</v>
      </c>
      <c r="R53" s="188">
        <f>$E$53*Quantidades!R54</f>
        <v>522.66666666666526</v>
      </c>
      <c r="S53" s="188">
        <f>$E$53*Quantidades!S54</f>
        <v>522.66666666666526</v>
      </c>
      <c r="T53" s="188">
        <f>$E$53*Quantidades!T54</f>
        <v>522.66666666666526</v>
      </c>
      <c r="U53" s="188">
        <f>$E$53*Quantidades!U54</f>
        <v>522.66666666666526</v>
      </c>
      <c r="V53" s="188">
        <f>$E$53*Quantidades!V54</f>
        <v>522.66666666666526</v>
      </c>
      <c r="W53" s="188">
        <f>$E$53*Quantidades!W54</f>
        <v>522.66666666666526</v>
      </c>
      <c r="X53" s="188">
        <f>$E$53*Quantidades!X54</f>
        <v>522.66666666666526</v>
      </c>
      <c r="Y53" s="188">
        <f>$E$53*Quantidades!Y54</f>
        <v>522.66666666666526</v>
      </c>
      <c r="Z53" s="188">
        <f>$E$53*Quantidades!Z54</f>
        <v>522.66666666666526</v>
      </c>
      <c r="AA53" s="188">
        <f>$E$53*Quantidades!AA54</f>
        <v>522.66666666666526</v>
      </c>
      <c r="AB53" s="188">
        <f>$E$53*Quantidades!AB54</f>
        <v>522.66666666666526</v>
      </c>
      <c r="AC53" s="188">
        <f>$E$53*Quantidades!AC54</f>
        <v>522.66666666666526</v>
      </c>
      <c r="AD53" s="188">
        <f>$E$53*Quantidades!AD54</f>
        <v>522.66666666666526</v>
      </c>
      <c r="AE53" s="188">
        <f>$E$53*Quantidades!AE54</f>
        <v>522.66666666666526</v>
      </c>
      <c r="AF53" s="188">
        <f>$E$53*Quantidades!AF54</f>
        <v>522.66666666666526</v>
      </c>
      <c r="AG53" s="188">
        <f>$E$53*Quantidades!AG54</f>
        <v>522.66666666666526</v>
      </c>
      <c r="AH53" s="188">
        <f>$E$53*Quantidades!AH54</f>
        <v>522.66666666666526</v>
      </c>
      <c r="AI53" s="188">
        <f>$E$53*Quantidades!AI54</f>
        <v>522.66666666666526</v>
      </c>
      <c r="AJ53" s="247">
        <f t="shared" si="1"/>
        <v>19937.866666666625</v>
      </c>
    </row>
    <row r="54" spans="2:37" ht="14.4">
      <c r="B54" s="169" t="s">
        <v>925</v>
      </c>
      <c r="C54" s="327" t="s">
        <v>904</v>
      </c>
      <c r="D54" s="169" t="s">
        <v>27</v>
      </c>
      <c r="E54" s="171">
        <f>VLOOKUP(B54,'Preços Unitários'!B:E,4,FALSE)</f>
        <v>3.11</v>
      </c>
      <c r="F54" s="186">
        <f>$E$54*Quantidades!F55</f>
        <v>0</v>
      </c>
      <c r="G54" s="188">
        <f>$E$54*Quantidades!G55</f>
        <v>2384.9812499999953</v>
      </c>
      <c r="H54" s="188">
        <f>$E$54*Quantidades!H55</f>
        <v>2384.9812499999953</v>
      </c>
      <c r="I54" s="188">
        <f>$E$54*Quantidades!I55</f>
        <v>2384.9812499999953</v>
      </c>
      <c r="J54" s="188">
        <f>$E$54*Quantidades!J55</f>
        <v>2384.9812499999953</v>
      </c>
      <c r="K54" s="188">
        <f>$E$54*Quantidades!K55</f>
        <v>725.66666666666458</v>
      </c>
      <c r="L54" s="188">
        <f>$E$54*Quantidades!L55</f>
        <v>725.66666666666458</v>
      </c>
      <c r="M54" s="188">
        <f>$E$54*Quantidades!M55</f>
        <v>725.66666666666458</v>
      </c>
      <c r="N54" s="188">
        <f>$E$54*Quantidades!N55</f>
        <v>725.66666666666458</v>
      </c>
      <c r="O54" s="188">
        <f>$E$54*Quantidades!O55</f>
        <v>725.66666666666458</v>
      </c>
      <c r="P54" s="188">
        <f>$E$54*Quantidades!P55</f>
        <v>725.66666666666458</v>
      </c>
      <c r="Q54" s="188">
        <f>$E$54*Quantidades!Q55</f>
        <v>725.66666666666458</v>
      </c>
      <c r="R54" s="188">
        <f>$E$54*Quantidades!R55</f>
        <v>725.66666666666458</v>
      </c>
      <c r="S54" s="188">
        <f>$E$54*Quantidades!S55</f>
        <v>725.66666666666458</v>
      </c>
      <c r="T54" s="188">
        <f>$E$54*Quantidades!T55</f>
        <v>725.66666666666458</v>
      </c>
      <c r="U54" s="188">
        <f>$E$54*Quantidades!U55</f>
        <v>725.66666666666458</v>
      </c>
      <c r="V54" s="188">
        <f>$E$54*Quantidades!V55</f>
        <v>725.66666666666458</v>
      </c>
      <c r="W54" s="188">
        <f>$E$54*Quantidades!W55</f>
        <v>725.66666666666458</v>
      </c>
      <c r="X54" s="188">
        <f>$E$54*Quantidades!X55</f>
        <v>725.66666666666458</v>
      </c>
      <c r="Y54" s="188">
        <f>$E$54*Quantidades!Y55</f>
        <v>725.66666666666458</v>
      </c>
      <c r="Z54" s="188">
        <f>$E$54*Quantidades!Z55</f>
        <v>725.66666666666458</v>
      </c>
      <c r="AA54" s="188">
        <f>$E$54*Quantidades!AA55</f>
        <v>725.66666666666458</v>
      </c>
      <c r="AB54" s="188">
        <f>$E$54*Quantidades!AB55</f>
        <v>725.66666666666458</v>
      </c>
      <c r="AC54" s="188">
        <f>$E$54*Quantidades!AC55</f>
        <v>725.66666666666458</v>
      </c>
      <c r="AD54" s="188">
        <f>$E$54*Quantidades!AD55</f>
        <v>725.66666666666458</v>
      </c>
      <c r="AE54" s="188">
        <f>$E$54*Quantidades!AE55</f>
        <v>725.66666666666458</v>
      </c>
      <c r="AF54" s="188">
        <f>$E$54*Quantidades!AF55</f>
        <v>725.66666666666458</v>
      </c>
      <c r="AG54" s="188">
        <f>$E$54*Quantidades!AG55</f>
        <v>725.66666666666458</v>
      </c>
      <c r="AH54" s="188">
        <f>$E$54*Quantidades!AH55</f>
        <v>725.66666666666458</v>
      </c>
      <c r="AI54" s="188">
        <f>$E$54*Quantidades!AI55</f>
        <v>725.66666666666458</v>
      </c>
      <c r="AJ54" s="247">
        <f t="shared" si="1"/>
        <v>27681.591666666587</v>
      </c>
    </row>
    <row r="55" spans="2:37" ht="14.4">
      <c r="B55" s="169">
        <v>4915710</v>
      </c>
      <c r="C55" s="327" t="s">
        <v>906</v>
      </c>
      <c r="D55" s="169" t="s">
        <v>177</v>
      </c>
      <c r="E55" s="171">
        <f>VLOOKUP(B55,'Preços Unitários'!B:E,4,FALSE)</f>
        <v>4.21</v>
      </c>
      <c r="F55" s="186">
        <f>$E$55*Quantidades!F56</f>
        <v>0</v>
      </c>
      <c r="G55" s="188">
        <f>$E$55*Quantidades!G56</f>
        <v>1549.7009999999971</v>
      </c>
      <c r="H55" s="188">
        <f>$E$55*Quantidades!H56</f>
        <v>1549.7009999999971</v>
      </c>
      <c r="I55" s="188">
        <f>$E$55*Quantidades!I56</f>
        <v>1549.7009999999971</v>
      </c>
      <c r="J55" s="188">
        <f>$E$55*Quantidades!J56</f>
        <v>1549.7009999999971</v>
      </c>
      <c r="K55" s="188">
        <f>$E$55*Quantidades!K56</f>
        <v>471.51999999999873</v>
      </c>
      <c r="L55" s="188">
        <f>$E$55*Quantidades!L56</f>
        <v>471.51999999999873</v>
      </c>
      <c r="M55" s="188">
        <f>$E$55*Quantidades!M56</f>
        <v>471.51999999999873</v>
      </c>
      <c r="N55" s="188">
        <f>$E$55*Quantidades!N56</f>
        <v>471.51999999999873</v>
      </c>
      <c r="O55" s="188">
        <f>$E$55*Quantidades!O56</f>
        <v>471.51999999999873</v>
      </c>
      <c r="P55" s="188">
        <f>$E$55*Quantidades!P56</f>
        <v>471.51999999999873</v>
      </c>
      <c r="Q55" s="188">
        <f>$E$55*Quantidades!Q56</f>
        <v>471.51999999999873</v>
      </c>
      <c r="R55" s="188">
        <f>$E$55*Quantidades!R56</f>
        <v>471.51999999999873</v>
      </c>
      <c r="S55" s="188">
        <f>$E$55*Quantidades!S56</f>
        <v>471.51999999999873</v>
      </c>
      <c r="T55" s="188">
        <f>$E$55*Quantidades!T56</f>
        <v>471.51999999999873</v>
      </c>
      <c r="U55" s="188">
        <f>$E$55*Quantidades!U56</f>
        <v>471.51999999999873</v>
      </c>
      <c r="V55" s="188">
        <f>$E$55*Quantidades!V56</f>
        <v>471.51999999999873</v>
      </c>
      <c r="W55" s="188">
        <f>$E$55*Quantidades!W56</f>
        <v>471.51999999999873</v>
      </c>
      <c r="X55" s="188">
        <f>$E$55*Quantidades!X56</f>
        <v>471.51999999999873</v>
      </c>
      <c r="Y55" s="188">
        <f>$E$55*Quantidades!Y56</f>
        <v>471.51999999999873</v>
      </c>
      <c r="Z55" s="188">
        <f>$E$55*Quantidades!Z56</f>
        <v>471.51999999999873</v>
      </c>
      <c r="AA55" s="188">
        <f>$E$55*Quantidades!AA56</f>
        <v>471.51999999999873</v>
      </c>
      <c r="AB55" s="188">
        <f>$E$55*Quantidades!AB56</f>
        <v>471.51999999999873</v>
      </c>
      <c r="AC55" s="188">
        <f>$E$55*Quantidades!AC56</f>
        <v>471.51999999999873</v>
      </c>
      <c r="AD55" s="188">
        <f>$E$55*Quantidades!AD56</f>
        <v>471.51999999999873</v>
      </c>
      <c r="AE55" s="188">
        <f>$E$55*Quantidades!AE56</f>
        <v>471.51999999999873</v>
      </c>
      <c r="AF55" s="188">
        <f>$E$55*Quantidades!AF56</f>
        <v>471.51999999999873</v>
      </c>
      <c r="AG55" s="188">
        <f>$E$55*Quantidades!AG56</f>
        <v>471.51999999999873</v>
      </c>
      <c r="AH55" s="188">
        <f>$E$55*Quantidades!AH56</f>
        <v>471.51999999999873</v>
      </c>
      <c r="AI55" s="188">
        <f>$E$55*Quantidades!AI56</f>
        <v>471.51999999999873</v>
      </c>
      <c r="AJ55" s="247">
        <f t="shared" si="1"/>
        <v>17986.80399999996</v>
      </c>
    </row>
    <row r="56" spans="2:37" ht="14.4">
      <c r="B56" s="169">
        <v>4915712</v>
      </c>
      <c r="C56" s="327" t="s">
        <v>907</v>
      </c>
      <c r="D56" s="169" t="s">
        <v>175</v>
      </c>
      <c r="E56" s="171">
        <f>VLOOKUP(B56,'Preços Unitários'!B:E,4,FALSE)</f>
        <v>21.04</v>
      </c>
      <c r="F56" s="186">
        <f>$E$56*Quantidades!F57</f>
        <v>0</v>
      </c>
      <c r="G56" s="188">
        <f>$E$56*Quantidades!G57</f>
        <v>946.52363959999866</v>
      </c>
      <c r="H56" s="188">
        <f>$E$56*Quantidades!H57</f>
        <v>946.52363959999866</v>
      </c>
      <c r="I56" s="188">
        <f>$E$56*Quantidades!I57</f>
        <v>946.52363959999866</v>
      </c>
      <c r="J56" s="188">
        <f>$E$56*Quantidades!J57</f>
        <v>946.52363959999866</v>
      </c>
      <c r="K56" s="188">
        <f>$E$56*Quantidades!K57</f>
        <v>946.52363959999866</v>
      </c>
      <c r="L56" s="188">
        <f>$E$56*Quantidades!L57</f>
        <v>946.52363959999866</v>
      </c>
      <c r="M56" s="188">
        <f>$E$56*Quantidades!M57</f>
        <v>946.52363959999866</v>
      </c>
      <c r="N56" s="188">
        <f>$E$56*Quantidades!N57</f>
        <v>946.52363959999866</v>
      </c>
      <c r="O56" s="188">
        <f>$E$56*Quantidades!O57</f>
        <v>946.52363959999866</v>
      </c>
      <c r="P56" s="188">
        <f>$E$56*Quantidades!P57</f>
        <v>946.52363959999866</v>
      </c>
      <c r="Q56" s="188">
        <f>$E$56*Quantidades!Q57</f>
        <v>946.52363959999866</v>
      </c>
      <c r="R56" s="188">
        <f>$E$56*Quantidades!R57</f>
        <v>946.52363959999866</v>
      </c>
      <c r="S56" s="188">
        <f>$E$56*Quantidades!S57</f>
        <v>946.52363959999866</v>
      </c>
      <c r="T56" s="188">
        <f>$E$56*Quantidades!T57</f>
        <v>946.52363959999866</v>
      </c>
      <c r="U56" s="188">
        <f>$E$56*Quantidades!U57</f>
        <v>946.52363959999866</v>
      </c>
      <c r="V56" s="188">
        <f>$E$56*Quantidades!V57</f>
        <v>946.52363959999866</v>
      </c>
      <c r="W56" s="188">
        <f>$E$56*Quantidades!W57</f>
        <v>946.52363959999866</v>
      </c>
      <c r="X56" s="188">
        <f>$E$56*Quantidades!X57</f>
        <v>946.52363959999866</v>
      </c>
      <c r="Y56" s="188">
        <f>$E$56*Quantidades!Y57</f>
        <v>946.52363959999866</v>
      </c>
      <c r="Z56" s="188">
        <f>$E$56*Quantidades!Z57</f>
        <v>946.52363959999866</v>
      </c>
      <c r="AA56" s="188">
        <f>$E$56*Quantidades!AA57</f>
        <v>946.52363959999866</v>
      </c>
      <c r="AB56" s="188">
        <f>$E$56*Quantidades!AB57</f>
        <v>946.52363959999866</v>
      </c>
      <c r="AC56" s="188">
        <f>$E$56*Quantidades!AC57</f>
        <v>946.52363959999866</v>
      </c>
      <c r="AD56" s="188">
        <f>$E$56*Quantidades!AD57</f>
        <v>946.52363959999866</v>
      </c>
      <c r="AE56" s="188">
        <f>$E$56*Quantidades!AE57</f>
        <v>946.52363959999866</v>
      </c>
      <c r="AF56" s="188">
        <f>$E$56*Quantidades!AF57</f>
        <v>946.52363959999866</v>
      </c>
      <c r="AG56" s="188">
        <f>$E$56*Quantidades!AG57</f>
        <v>946.52363959999866</v>
      </c>
      <c r="AH56" s="188">
        <f>$E$56*Quantidades!AH57</f>
        <v>946.52363959999866</v>
      </c>
      <c r="AI56" s="188">
        <f>$E$56*Quantidades!AI57</f>
        <v>946.52363959999866</v>
      </c>
      <c r="AJ56" s="247">
        <f t="shared" si="1"/>
        <v>27449.185548399972</v>
      </c>
    </row>
    <row r="57" spans="2:37" ht="14.4">
      <c r="B57" s="169" t="s">
        <v>922</v>
      </c>
      <c r="C57" s="327" t="s">
        <v>103</v>
      </c>
      <c r="D57" s="169" t="s">
        <v>175</v>
      </c>
      <c r="E57" s="171">
        <f>VLOOKUP(B57,'Preços Unitários'!B:E,4,FALSE)</f>
        <v>655.29999999999995</v>
      </c>
      <c r="F57" s="186">
        <f>$E$57*Quantidades!F58</f>
        <v>0</v>
      </c>
      <c r="G57" s="188">
        <f>$E$57*Quantidades!G58</f>
        <v>804.05309999999838</v>
      </c>
      <c r="H57" s="188">
        <f>$E$57*Quantidades!H58</f>
        <v>804.05309999999838</v>
      </c>
      <c r="I57" s="188">
        <f>$E$57*Quantidades!I58</f>
        <v>804.05309999999838</v>
      </c>
      <c r="J57" s="188">
        <f>$E$57*Quantidades!J58</f>
        <v>804.05309999999838</v>
      </c>
      <c r="K57" s="188">
        <f>$E$57*Quantidades!K58</f>
        <v>244.64533333333267</v>
      </c>
      <c r="L57" s="188">
        <f>$E$57*Quantidades!L58</f>
        <v>244.64533333333267</v>
      </c>
      <c r="M57" s="188">
        <f>$E$57*Quantidades!M58</f>
        <v>244.64533333333267</v>
      </c>
      <c r="N57" s="188">
        <f>$E$57*Quantidades!N58</f>
        <v>244.64533333333267</v>
      </c>
      <c r="O57" s="188">
        <f>$E$57*Quantidades!O58</f>
        <v>244.64533333333267</v>
      </c>
      <c r="P57" s="188">
        <f>$E$57*Quantidades!P58</f>
        <v>244.64533333333267</v>
      </c>
      <c r="Q57" s="188">
        <f>$E$57*Quantidades!Q58</f>
        <v>244.64533333333267</v>
      </c>
      <c r="R57" s="188">
        <f>$E$57*Quantidades!R58</f>
        <v>244.64533333333267</v>
      </c>
      <c r="S57" s="188">
        <f>$E$57*Quantidades!S58</f>
        <v>244.64533333333267</v>
      </c>
      <c r="T57" s="188">
        <f>$E$57*Quantidades!T58</f>
        <v>244.64533333333267</v>
      </c>
      <c r="U57" s="188">
        <f>$E$57*Quantidades!U58</f>
        <v>244.64533333333267</v>
      </c>
      <c r="V57" s="188">
        <f>$E$57*Quantidades!V58</f>
        <v>244.64533333333267</v>
      </c>
      <c r="W57" s="188">
        <f>$E$57*Quantidades!W58</f>
        <v>244.64533333333267</v>
      </c>
      <c r="X57" s="188">
        <f>$E$57*Quantidades!X58</f>
        <v>244.64533333333267</v>
      </c>
      <c r="Y57" s="188">
        <f>$E$57*Quantidades!Y58</f>
        <v>244.64533333333267</v>
      </c>
      <c r="Z57" s="188">
        <f>$E$57*Quantidades!Z58</f>
        <v>244.64533333333267</v>
      </c>
      <c r="AA57" s="188">
        <f>$E$57*Quantidades!AA58</f>
        <v>244.64533333333267</v>
      </c>
      <c r="AB57" s="188">
        <f>$E$57*Quantidades!AB58</f>
        <v>244.64533333333267</v>
      </c>
      <c r="AC57" s="188">
        <f>$E$57*Quantidades!AC58</f>
        <v>244.64533333333267</v>
      </c>
      <c r="AD57" s="188">
        <f>$E$57*Quantidades!AD58</f>
        <v>244.64533333333267</v>
      </c>
      <c r="AE57" s="188">
        <f>$E$57*Quantidades!AE58</f>
        <v>244.64533333333267</v>
      </c>
      <c r="AF57" s="188">
        <f>$E$57*Quantidades!AF58</f>
        <v>244.64533333333267</v>
      </c>
      <c r="AG57" s="188">
        <f>$E$57*Quantidades!AG58</f>
        <v>244.64533333333267</v>
      </c>
      <c r="AH57" s="188">
        <f>$E$57*Quantidades!AH58</f>
        <v>244.64533333333267</v>
      </c>
      <c r="AI57" s="188">
        <f>$E$57*Quantidades!AI58</f>
        <v>244.64533333333267</v>
      </c>
      <c r="AJ57" s="247">
        <f t="shared" si="1"/>
        <v>9332.3457333333117</v>
      </c>
    </row>
    <row r="58" spans="2:37">
      <c r="B58" s="207"/>
      <c r="C58" s="320" t="s">
        <v>104</v>
      </c>
      <c r="D58" s="207"/>
      <c r="E58" s="236"/>
      <c r="F58" s="237">
        <f t="shared" ref="F58:AH58" si="13">+SUBTOTAL(9,F59:F62)</f>
        <v>0</v>
      </c>
      <c r="G58" s="237">
        <f t="shared" si="13"/>
        <v>3019.8923999999943</v>
      </c>
      <c r="H58" s="237">
        <f t="shared" si="13"/>
        <v>3019.8923999999943</v>
      </c>
      <c r="I58" s="237">
        <f t="shared" si="13"/>
        <v>3019.8923999999943</v>
      </c>
      <c r="J58" s="237">
        <f t="shared" si="13"/>
        <v>3019.8923999999943</v>
      </c>
      <c r="K58" s="237">
        <f t="shared" si="13"/>
        <v>918.84799999999746</v>
      </c>
      <c r="L58" s="237">
        <f t="shared" si="13"/>
        <v>918.84799999999746</v>
      </c>
      <c r="M58" s="237">
        <f t="shared" si="13"/>
        <v>918.84799999999746</v>
      </c>
      <c r="N58" s="237">
        <f t="shared" si="13"/>
        <v>918.84799999999746</v>
      </c>
      <c r="O58" s="237">
        <f t="shared" si="13"/>
        <v>918.84799999999746</v>
      </c>
      <c r="P58" s="237">
        <f t="shared" si="13"/>
        <v>918.84799999999746</v>
      </c>
      <c r="Q58" s="237">
        <f t="shared" si="13"/>
        <v>918.84799999999746</v>
      </c>
      <c r="R58" s="237">
        <f t="shared" si="13"/>
        <v>918.84799999999746</v>
      </c>
      <c r="S58" s="237">
        <f t="shared" si="13"/>
        <v>918.84799999999746</v>
      </c>
      <c r="T58" s="237">
        <f t="shared" si="13"/>
        <v>918.84799999999746</v>
      </c>
      <c r="U58" s="237">
        <f t="shared" si="13"/>
        <v>918.84799999999746</v>
      </c>
      <c r="V58" s="237">
        <f t="shared" si="13"/>
        <v>918.84799999999746</v>
      </c>
      <c r="W58" s="237">
        <f t="shared" si="13"/>
        <v>918.84799999999746</v>
      </c>
      <c r="X58" s="237">
        <f t="shared" si="13"/>
        <v>918.84799999999746</v>
      </c>
      <c r="Y58" s="237">
        <f t="shared" si="13"/>
        <v>918.84799999999746</v>
      </c>
      <c r="Z58" s="237">
        <f t="shared" si="13"/>
        <v>918.84799999999746</v>
      </c>
      <c r="AA58" s="237">
        <f t="shared" si="13"/>
        <v>918.84799999999746</v>
      </c>
      <c r="AB58" s="237">
        <f t="shared" si="13"/>
        <v>918.84799999999746</v>
      </c>
      <c r="AC58" s="237">
        <f t="shared" si="13"/>
        <v>918.84799999999746</v>
      </c>
      <c r="AD58" s="237">
        <f t="shared" si="13"/>
        <v>918.84799999999746</v>
      </c>
      <c r="AE58" s="237">
        <f t="shared" si="13"/>
        <v>918.84799999999746</v>
      </c>
      <c r="AF58" s="237">
        <f t="shared" si="13"/>
        <v>918.84799999999746</v>
      </c>
      <c r="AG58" s="237">
        <f t="shared" si="13"/>
        <v>918.84799999999746</v>
      </c>
      <c r="AH58" s="237">
        <f t="shared" si="13"/>
        <v>918.84799999999746</v>
      </c>
      <c r="AI58" s="237">
        <f>+SUBTOTAL(9,AI59:AI62)</f>
        <v>918.84799999999746</v>
      </c>
      <c r="AJ58" s="237">
        <f t="shared" si="1"/>
        <v>35050.769599999927</v>
      </c>
      <c r="AK58" s="2"/>
    </row>
    <row r="59" spans="2:37">
      <c r="B59" s="29"/>
      <c r="C59" s="319" t="s">
        <v>105</v>
      </c>
      <c r="D59" s="41"/>
      <c r="E59" s="39"/>
      <c r="F59" s="241">
        <f>+SUBTOTAL(9,F60:F62)</f>
        <v>0</v>
      </c>
      <c r="G59" s="240">
        <f>+SUBTOTAL(9,G60:G62)</f>
        <v>3019.8923999999943</v>
      </c>
      <c r="H59" s="240">
        <f t="shared" ref="H59:AI59" si="14">+SUBTOTAL(9,H60:H62)</f>
        <v>3019.8923999999943</v>
      </c>
      <c r="I59" s="240">
        <f t="shared" si="14"/>
        <v>3019.8923999999943</v>
      </c>
      <c r="J59" s="240">
        <f t="shared" si="14"/>
        <v>3019.8923999999943</v>
      </c>
      <c r="K59" s="240">
        <f t="shared" si="14"/>
        <v>918.84799999999746</v>
      </c>
      <c r="L59" s="240">
        <f t="shared" si="14"/>
        <v>918.84799999999746</v>
      </c>
      <c r="M59" s="240">
        <f t="shared" si="14"/>
        <v>918.84799999999746</v>
      </c>
      <c r="N59" s="240">
        <f t="shared" si="14"/>
        <v>918.84799999999746</v>
      </c>
      <c r="O59" s="240">
        <f t="shared" si="14"/>
        <v>918.84799999999746</v>
      </c>
      <c r="P59" s="240">
        <f t="shared" si="14"/>
        <v>918.84799999999746</v>
      </c>
      <c r="Q59" s="240">
        <f t="shared" si="14"/>
        <v>918.84799999999746</v>
      </c>
      <c r="R59" s="240">
        <f t="shared" si="14"/>
        <v>918.84799999999746</v>
      </c>
      <c r="S59" s="240">
        <f t="shared" si="14"/>
        <v>918.84799999999746</v>
      </c>
      <c r="T59" s="240">
        <f t="shared" si="14"/>
        <v>918.84799999999746</v>
      </c>
      <c r="U59" s="240">
        <f t="shared" si="14"/>
        <v>918.84799999999746</v>
      </c>
      <c r="V59" s="240">
        <f t="shared" si="14"/>
        <v>918.84799999999746</v>
      </c>
      <c r="W59" s="240">
        <f t="shared" si="14"/>
        <v>918.84799999999746</v>
      </c>
      <c r="X59" s="240">
        <f t="shared" si="14"/>
        <v>918.84799999999746</v>
      </c>
      <c r="Y59" s="240">
        <f t="shared" si="14"/>
        <v>918.84799999999746</v>
      </c>
      <c r="Z59" s="240">
        <f t="shared" si="14"/>
        <v>918.84799999999746</v>
      </c>
      <c r="AA59" s="240">
        <f t="shared" si="14"/>
        <v>918.84799999999746</v>
      </c>
      <c r="AB59" s="240">
        <f t="shared" si="14"/>
        <v>918.84799999999746</v>
      </c>
      <c r="AC59" s="240">
        <f t="shared" si="14"/>
        <v>918.84799999999746</v>
      </c>
      <c r="AD59" s="240">
        <f t="shared" si="14"/>
        <v>918.84799999999746</v>
      </c>
      <c r="AE59" s="240">
        <f t="shared" si="14"/>
        <v>918.84799999999746</v>
      </c>
      <c r="AF59" s="240">
        <f t="shared" si="14"/>
        <v>918.84799999999746</v>
      </c>
      <c r="AG59" s="240">
        <f t="shared" si="14"/>
        <v>918.84799999999746</v>
      </c>
      <c r="AH59" s="240">
        <f t="shared" si="14"/>
        <v>918.84799999999746</v>
      </c>
      <c r="AI59" s="240">
        <f t="shared" si="14"/>
        <v>918.84799999999746</v>
      </c>
      <c r="AJ59" s="246">
        <f t="shared" si="1"/>
        <v>35050.769599999927</v>
      </c>
      <c r="AK59" s="2"/>
    </row>
    <row r="60" spans="2:37" ht="14.4">
      <c r="B60" s="169" t="s">
        <v>926</v>
      </c>
      <c r="C60" s="327" t="s">
        <v>106</v>
      </c>
      <c r="D60" s="169" t="s">
        <v>175</v>
      </c>
      <c r="E60" s="171">
        <f>VLOOKUP(B60,'Preços Unitários'!B:E,4,FALSE)</f>
        <v>55.15</v>
      </c>
      <c r="F60" s="186">
        <f>$E$60*Quantidades!F61</f>
        <v>0</v>
      </c>
      <c r="G60" s="188">
        <f>$E$60*Quantidades!G61</f>
        <v>1353.3809999999974</v>
      </c>
      <c r="H60" s="188">
        <f>$E$60*Quantidades!H61</f>
        <v>1353.3809999999974</v>
      </c>
      <c r="I60" s="188">
        <f>$E$60*Quantidades!I61</f>
        <v>1353.3809999999974</v>
      </c>
      <c r="J60" s="188">
        <f>$E$60*Quantidades!J61</f>
        <v>1353.3809999999974</v>
      </c>
      <c r="K60" s="188">
        <f>$E$60*Quantidades!K61</f>
        <v>411.78666666666555</v>
      </c>
      <c r="L60" s="188">
        <f>$E$60*Quantidades!L61</f>
        <v>411.78666666666555</v>
      </c>
      <c r="M60" s="188">
        <f>$E$60*Quantidades!M61</f>
        <v>411.78666666666555</v>
      </c>
      <c r="N60" s="188">
        <f>$E$60*Quantidades!N61</f>
        <v>411.78666666666555</v>
      </c>
      <c r="O60" s="188">
        <f>$E$60*Quantidades!O61</f>
        <v>411.78666666666555</v>
      </c>
      <c r="P60" s="188">
        <f>$E$60*Quantidades!P61</f>
        <v>411.78666666666555</v>
      </c>
      <c r="Q60" s="188">
        <f>$E$60*Quantidades!Q61</f>
        <v>411.78666666666555</v>
      </c>
      <c r="R60" s="188">
        <f>$E$60*Quantidades!R61</f>
        <v>411.78666666666555</v>
      </c>
      <c r="S60" s="188">
        <f>$E$60*Quantidades!S61</f>
        <v>411.78666666666555</v>
      </c>
      <c r="T60" s="188">
        <f>$E$60*Quantidades!T61</f>
        <v>411.78666666666555</v>
      </c>
      <c r="U60" s="188">
        <f>$E$60*Quantidades!U61</f>
        <v>411.78666666666555</v>
      </c>
      <c r="V60" s="188">
        <f>$E$60*Quantidades!V61</f>
        <v>411.78666666666555</v>
      </c>
      <c r="W60" s="188">
        <f>$E$60*Quantidades!W61</f>
        <v>411.78666666666555</v>
      </c>
      <c r="X60" s="188">
        <f>$E$60*Quantidades!X61</f>
        <v>411.78666666666555</v>
      </c>
      <c r="Y60" s="188">
        <f>$E$60*Quantidades!Y61</f>
        <v>411.78666666666555</v>
      </c>
      <c r="Z60" s="188">
        <f>$E$60*Quantidades!Z61</f>
        <v>411.78666666666555</v>
      </c>
      <c r="AA60" s="188">
        <f>$E$60*Quantidades!AA61</f>
        <v>411.78666666666555</v>
      </c>
      <c r="AB60" s="188">
        <f>$E$60*Quantidades!AB61</f>
        <v>411.78666666666555</v>
      </c>
      <c r="AC60" s="188">
        <f>$E$60*Quantidades!AC61</f>
        <v>411.78666666666555</v>
      </c>
      <c r="AD60" s="188">
        <f>$E$60*Quantidades!AD61</f>
        <v>411.78666666666555</v>
      </c>
      <c r="AE60" s="188">
        <f>$E$60*Quantidades!AE61</f>
        <v>411.78666666666555</v>
      </c>
      <c r="AF60" s="188">
        <f>$E$60*Quantidades!AF61</f>
        <v>411.78666666666555</v>
      </c>
      <c r="AG60" s="188">
        <f>$E$60*Quantidades!AG61</f>
        <v>411.78666666666555</v>
      </c>
      <c r="AH60" s="188">
        <f>$E$60*Quantidades!AH61</f>
        <v>411.78666666666555</v>
      </c>
      <c r="AI60" s="188">
        <f>$E$60*Quantidades!AI61</f>
        <v>411.78666666666555</v>
      </c>
      <c r="AJ60" s="247">
        <f t="shared" si="1"/>
        <v>15708.190666666622</v>
      </c>
    </row>
    <row r="61" spans="2:37" ht="14.4">
      <c r="B61" s="169" t="s">
        <v>927</v>
      </c>
      <c r="C61" s="327" t="s">
        <v>108</v>
      </c>
      <c r="D61" s="169" t="s">
        <v>175</v>
      </c>
      <c r="E61" s="171">
        <f>VLOOKUP(B61,'Preços Unitários'!B:E,4,FALSE)</f>
        <v>28.13</v>
      </c>
      <c r="F61" s="186">
        <f>$E$61*Quantidades!F62</f>
        <v>0</v>
      </c>
      <c r="G61" s="188">
        <f>$E$61*Quantidades!G62</f>
        <v>690.31019999999864</v>
      </c>
      <c r="H61" s="188">
        <f>$E$61*Quantidades!H62</f>
        <v>690.31019999999864</v>
      </c>
      <c r="I61" s="188">
        <f>$E$61*Quantidades!I62</f>
        <v>690.31019999999864</v>
      </c>
      <c r="J61" s="188">
        <f>$E$61*Quantidades!J62</f>
        <v>690.31019999999864</v>
      </c>
      <c r="K61" s="188">
        <f>$E$61*Quantidades!K62</f>
        <v>210.03733333333275</v>
      </c>
      <c r="L61" s="188">
        <f>$E$61*Quantidades!L62</f>
        <v>210.03733333333275</v>
      </c>
      <c r="M61" s="188">
        <f>$E$61*Quantidades!M62</f>
        <v>210.03733333333275</v>
      </c>
      <c r="N61" s="188">
        <f>$E$61*Quantidades!N62</f>
        <v>210.03733333333275</v>
      </c>
      <c r="O61" s="188">
        <f>$E$61*Quantidades!O62</f>
        <v>210.03733333333275</v>
      </c>
      <c r="P61" s="188">
        <f>$E$61*Quantidades!P62</f>
        <v>210.03733333333275</v>
      </c>
      <c r="Q61" s="188">
        <f>$E$61*Quantidades!Q62</f>
        <v>210.03733333333275</v>
      </c>
      <c r="R61" s="188">
        <f>$E$61*Quantidades!R62</f>
        <v>210.03733333333275</v>
      </c>
      <c r="S61" s="188">
        <f>$E$61*Quantidades!S62</f>
        <v>210.03733333333275</v>
      </c>
      <c r="T61" s="188">
        <f>$E$61*Quantidades!T62</f>
        <v>210.03733333333275</v>
      </c>
      <c r="U61" s="188">
        <f>$E$61*Quantidades!U62</f>
        <v>210.03733333333275</v>
      </c>
      <c r="V61" s="188">
        <f>$E$61*Quantidades!V62</f>
        <v>210.03733333333275</v>
      </c>
      <c r="W61" s="188">
        <f>$E$61*Quantidades!W62</f>
        <v>210.03733333333275</v>
      </c>
      <c r="X61" s="188">
        <f>$E$61*Quantidades!X62</f>
        <v>210.03733333333275</v>
      </c>
      <c r="Y61" s="188">
        <f>$E$61*Quantidades!Y62</f>
        <v>210.03733333333275</v>
      </c>
      <c r="Z61" s="188">
        <f>$E$61*Quantidades!Z62</f>
        <v>210.03733333333275</v>
      </c>
      <c r="AA61" s="188">
        <f>$E$61*Quantidades!AA62</f>
        <v>210.03733333333275</v>
      </c>
      <c r="AB61" s="188">
        <f>$E$61*Quantidades!AB62</f>
        <v>210.03733333333275</v>
      </c>
      <c r="AC61" s="188">
        <f>$E$61*Quantidades!AC62</f>
        <v>210.03733333333275</v>
      </c>
      <c r="AD61" s="188">
        <f>$E$61*Quantidades!AD62</f>
        <v>210.03733333333275</v>
      </c>
      <c r="AE61" s="188">
        <f>$E$61*Quantidades!AE62</f>
        <v>210.03733333333275</v>
      </c>
      <c r="AF61" s="188">
        <f>$E$61*Quantidades!AF62</f>
        <v>210.03733333333275</v>
      </c>
      <c r="AG61" s="188">
        <f>$E$61*Quantidades!AG62</f>
        <v>210.03733333333275</v>
      </c>
      <c r="AH61" s="188">
        <f>$E$61*Quantidades!AH62</f>
        <v>210.03733333333275</v>
      </c>
      <c r="AI61" s="188">
        <f>$E$61*Quantidades!AI62</f>
        <v>210.03733333333275</v>
      </c>
      <c r="AJ61" s="247">
        <f t="shared" ref="AJ61:AJ76" si="15">+SUM(F61:AI61)</f>
        <v>8012.1741333333139</v>
      </c>
    </row>
    <row r="62" spans="2:37" ht="14.4">
      <c r="B62" s="169" t="s">
        <v>928</v>
      </c>
      <c r="C62" s="327" t="s">
        <v>109</v>
      </c>
      <c r="D62" s="169" t="s">
        <v>175</v>
      </c>
      <c r="E62" s="171">
        <f>VLOOKUP(B62,'Preços Unitários'!B:E,4,FALSE)</f>
        <v>39.78</v>
      </c>
      <c r="F62" s="186">
        <f>$E$62*Quantidades!F63</f>
        <v>0</v>
      </c>
      <c r="G62" s="188">
        <f>$E$62*Quantidades!G63</f>
        <v>976.20119999999815</v>
      </c>
      <c r="H62" s="188">
        <f>$E$62*Quantidades!H63</f>
        <v>976.20119999999815</v>
      </c>
      <c r="I62" s="188">
        <f>$E$62*Quantidades!I63</f>
        <v>976.20119999999815</v>
      </c>
      <c r="J62" s="188">
        <f>$E$62*Quantidades!J63</f>
        <v>976.20119999999815</v>
      </c>
      <c r="K62" s="188">
        <f>$E$62*Quantidades!K63</f>
        <v>297.02399999999921</v>
      </c>
      <c r="L62" s="188">
        <f>$E$62*Quantidades!L63</f>
        <v>297.02399999999921</v>
      </c>
      <c r="M62" s="188">
        <f>$E$62*Quantidades!M63</f>
        <v>297.02399999999921</v>
      </c>
      <c r="N62" s="188">
        <f>$E$62*Quantidades!N63</f>
        <v>297.02399999999921</v>
      </c>
      <c r="O62" s="188">
        <f>$E$62*Quantidades!O63</f>
        <v>297.02399999999921</v>
      </c>
      <c r="P62" s="188">
        <f>$E$62*Quantidades!P63</f>
        <v>297.02399999999921</v>
      </c>
      <c r="Q62" s="188">
        <f>$E$62*Quantidades!Q63</f>
        <v>297.02399999999921</v>
      </c>
      <c r="R62" s="188">
        <f>$E$62*Quantidades!R63</f>
        <v>297.02399999999921</v>
      </c>
      <c r="S62" s="188">
        <f>$E$62*Quantidades!S63</f>
        <v>297.02399999999921</v>
      </c>
      <c r="T62" s="188">
        <f>$E$62*Quantidades!T63</f>
        <v>297.02399999999921</v>
      </c>
      <c r="U62" s="188">
        <f>$E$62*Quantidades!U63</f>
        <v>297.02399999999921</v>
      </c>
      <c r="V62" s="188">
        <f>$E$62*Quantidades!V63</f>
        <v>297.02399999999921</v>
      </c>
      <c r="W62" s="188">
        <f>$E$62*Quantidades!W63</f>
        <v>297.02399999999921</v>
      </c>
      <c r="X62" s="188">
        <f>$E$62*Quantidades!X63</f>
        <v>297.02399999999921</v>
      </c>
      <c r="Y62" s="188">
        <f>$E$62*Quantidades!Y63</f>
        <v>297.02399999999921</v>
      </c>
      <c r="Z62" s="188">
        <f>$E$62*Quantidades!Z63</f>
        <v>297.02399999999921</v>
      </c>
      <c r="AA62" s="188">
        <f>$E$62*Quantidades!AA63</f>
        <v>297.02399999999921</v>
      </c>
      <c r="AB62" s="188">
        <f>$E$62*Quantidades!AB63</f>
        <v>297.02399999999921</v>
      </c>
      <c r="AC62" s="188">
        <f>$E$62*Quantidades!AC63</f>
        <v>297.02399999999921</v>
      </c>
      <c r="AD62" s="188">
        <f>$E$62*Quantidades!AD63</f>
        <v>297.02399999999921</v>
      </c>
      <c r="AE62" s="188">
        <f>$E$62*Quantidades!AE63</f>
        <v>297.02399999999921</v>
      </c>
      <c r="AF62" s="188">
        <f>$E$62*Quantidades!AF63</f>
        <v>297.02399999999921</v>
      </c>
      <c r="AG62" s="188">
        <f>$E$62*Quantidades!AG63</f>
        <v>297.02399999999921</v>
      </c>
      <c r="AH62" s="188">
        <f>$E$62*Quantidades!AH63</f>
        <v>297.02399999999921</v>
      </c>
      <c r="AI62" s="188">
        <f>$E$62*Quantidades!AI63</f>
        <v>297.02399999999921</v>
      </c>
      <c r="AJ62" s="247">
        <f t="shared" si="15"/>
        <v>11330.404799999978</v>
      </c>
    </row>
    <row r="63" spans="2:37">
      <c r="B63" s="207"/>
      <c r="C63" s="320" t="s">
        <v>110</v>
      </c>
      <c r="D63" s="207"/>
      <c r="E63" s="236"/>
      <c r="F63" s="237">
        <f t="shared" ref="F63:AH63" si="16">+SUBTOTAL(9,F64:F70)</f>
        <v>0</v>
      </c>
      <c r="G63" s="237">
        <f t="shared" si="16"/>
        <v>44140.077009999928</v>
      </c>
      <c r="H63" s="237">
        <f t="shared" si="16"/>
        <v>44140.077009999928</v>
      </c>
      <c r="I63" s="237">
        <f t="shared" si="16"/>
        <v>44140.077009999928</v>
      </c>
      <c r="J63" s="237">
        <f t="shared" si="16"/>
        <v>44140.077009999928</v>
      </c>
      <c r="K63" s="237">
        <f t="shared" si="16"/>
        <v>33332.016759999948</v>
      </c>
      <c r="L63" s="237">
        <f t="shared" si="16"/>
        <v>33332.016759999948</v>
      </c>
      <c r="M63" s="237">
        <f t="shared" si="16"/>
        <v>33332.016759999948</v>
      </c>
      <c r="N63" s="237">
        <f t="shared" si="16"/>
        <v>33332.016759999948</v>
      </c>
      <c r="O63" s="237">
        <f t="shared" si="16"/>
        <v>33332.016759999948</v>
      </c>
      <c r="P63" s="237">
        <f t="shared" si="16"/>
        <v>33332.016759999948</v>
      </c>
      <c r="Q63" s="237">
        <f t="shared" si="16"/>
        <v>33332.016759999948</v>
      </c>
      <c r="R63" s="237">
        <f t="shared" si="16"/>
        <v>33332.016759999948</v>
      </c>
      <c r="S63" s="237">
        <f t="shared" si="16"/>
        <v>33332.016759999948</v>
      </c>
      <c r="T63" s="237">
        <f t="shared" si="16"/>
        <v>33332.016759999948</v>
      </c>
      <c r="U63" s="237">
        <f t="shared" si="16"/>
        <v>33332.016759999948</v>
      </c>
      <c r="V63" s="237">
        <f t="shared" si="16"/>
        <v>33332.016759999948</v>
      </c>
      <c r="W63" s="237">
        <f t="shared" si="16"/>
        <v>33332.016759999948</v>
      </c>
      <c r="X63" s="237">
        <f t="shared" si="16"/>
        <v>33332.016759999948</v>
      </c>
      <c r="Y63" s="237">
        <f t="shared" si="16"/>
        <v>33332.016759999948</v>
      </c>
      <c r="Z63" s="237">
        <f t="shared" si="16"/>
        <v>33332.016759999948</v>
      </c>
      <c r="AA63" s="237">
        <f t="shared" si="16"/>
        <v>33332.016759999948</v>
      </c>
      <c r="AB63" s="237">
        <f t="shared" si="16"/>
        <v>33332.016759999948</v>
      </c>
      <c r="AC63" s="237">
        <f t="shared" si="16"/>
        <v>33332.016759999948</v>
      </c>
      <c r="AD63" s="237">
        <f t="shared" si="16"/>
        <v>33332.016759999948</v>
      </c>
      <c r="AE63" s="237">
        <f t="shared" si="16"/>
        <v>33332.016759999948</v>
      </c>
      <c r="AF63" s="237">
        <f t="shared" si="16"/>
        <v>33332.016759999948</v>
      </c>
      <c r="AG63" s="237">
        <f t="shared" si="16"/>
        <v>33332.016759999948</v>
      </c>
      <c r="AH63" s="237">
        <f t="shared" si="16"/>
        <v>33332.016759999948</v>
      </c>
      <c r="AI63" s="237">
        <f>+SUBTOTAL(9,AI64:AI70)</f>
        <v>33332.016759999948</v>
      </c>
      <c r="AJ63" s="237">
        <f t="shared" si="15"/>
        <v>1009860.727039998</v>
      </c>
    </row>
    <row r="64" spans="2:37">
      <c r="B64" s="29"/>
      <c r="C64" s="319" t="s">
        <v>179</v>
      </c>
      <c r="D64" s="55"/>
      <c r="E64" s="39"/>
      <c r="F64" s="241">
        <f>+SUBTOTAL(9,F65:F70)</f>
        <v>0</v>
      </c>
      <c r="G64" s="240">
        <f>+SUBTOTAL(9,G65:G70)</f>
        <v>44140.077009999928</v>
      </c>
      <c r="H64" s="240">
        <f t="shared" ref="H64:AI64" si="17">+SUBTOTAL(9,H65:H70)</f>
        <v>44140.077009999928</v>
      </c>
      <c r="I64" s="240">
        <f t="shared" si="17"/>
        <v>44140.077009999928</v>
      </c>
      <c r="J64" s="240">
        <f t="shared" si="17"/>
        <v>44140.077009999928</v>
      </c>
      <c r="K64" s="240">
        <f t="shared" si="17"/>
        <v>33332.016759999948</v>
      </c>
      <c r="L64" s="240">
        <f t="shared" si="17"/>
        <v>33332.016759999948</v>
      </c>
      <c r="M64" s="240">
        <f t="shared" si="17"/>
        <v>33332.016759999948</v>
      </c>
      <c r="N64" s="240">
        <f t="shared" si="17"/>
        <v>33332.016759999948</v>
      </c>
      <c r="O64" s="240">
        <f t="shared" si="17"/>
        <v>33332.016759999948</v>
      </c>
      <c r="P64" s="240">
        <f t="shared" si="17"/>
        <v>33332.016759999948</v>
      </c>
      <c r="Q64" s="240">
        <f t="shared" si="17"/>
        <v>33332.016759999948</v>
      </c>
      <c r="R64" s="240">
        <f t="shared" si="17"/>
        <v>33332.016759999948</v>
      </c>
      <c r="S64" s="240">
        <f t="shared" si="17"/>
        <v>33332.016759999948</v>
      </c>
      <c r="T64" s="240">
        <f t="shared" si="17"/>
        <v>33332.016759999948</v>
      </c>
      <c r="U64" s="240">
        <f t="shared" si="17"/>
        <v>33332.016759999948</v>
      </c>
      <c r="V64" s="240">
        <f t="shared" si="17"/>
        <v>33332.016759999948</v>
      </c>
      <c r="W64" s="240">
        <f t="shared" si="17"/>
        <v>33332.016759999948</v>
      </c>
      <c r="X64" s="240">
        <f t="shared" si="17"/>
        <v>33332.016759999948</v>
      </c>
      <c r="Y64" s="240">
        <f t="shared" si="17"/>
        <v>33332.016759999948</v>
      </c>
      <c r="Z64" s="240">
        <f t="shared" si="17"/>
        <v>33332.016759999948</v>
      </c>
      <c r="AA64" s="240">
        <f t="shared" si="17"/>
        <v>33332.016759999948</v>
      </c>
      <c r="AB64" s="240">
        <f t="shared" si="17"/>
        <v>33332.016759999948</v>
      </c>
      <c r="AC64" s="240">
        <f t="shared" si="17"/>
        <v>33332.016759999948</v>
      </c>
      <c r="AD64" s="240">
        <f t="shared" si="17"/>
        <v>33332.016759999948</v>
      </c>
      <c r="AE64" s="240">
        <f t="shared" si="17"/>
        <v>33332.016759999948</v>
      </c>
      <c r="AF64" s="240">
        <f t="shared" si="17"/>
        <v>33332.016759999948</v>
      </c>
      <c r="AG64" s="240">
        <f t="shared" si="17"/>
        <v>33332.016759999948</v>
      </c>
      <c r="AH64" s="240">
        <f t="shared" si="17"/>
        <v>33332.016759999948</v>
      </c>
      <c r="AI64" s="240">
        <f t="shared" si="17"/>
        <v>33332.016759999948</v>
      </c>
      <c r="AJ64" s="246">
        <f t="shared" si="15"/>
        <v>1009860.727039998</v>
      </c>
    </row>
    <row r="65" spans="2:39" ht="14.4">
      <c r="B65" s="169">
        <v>4915740</v>
      </c>
      <c r="C65" s="327" t="s">
        <v>112</v>
      </c>
      <c r="D65" s="169" t="s">
        <v>158</v>
      </c>
      <c r="E65" s="171">
        <f>VLOOKUP(B65,'Preços Unitários'!B:E,4,FALSE)</f>
        <v>1801.68</v>
      </c>
      <c r="F65" s="186">
        <f>$E$65*Quantidades!F67</f>
        <v>0</v>
      </c>
      <c r="G65" s="188">
        <f>$E$65*Quantidades!G67</f>
        <v>8878.6790399999882</v>
      </c>
      <c r="H65" s="188">
        <f>$E$65*Quantidades!H67</f>
        <v>8878.6790399999882</v>
      </c>
      <c r="I65" s="188">
        <f>$E$65*Quantidades!I67</f>
        <v>8878.6790399999882</v>
      </c>
      <c r="J65" s="188">
        <f>$E$65*Quantidades!J67</f>
        <v>8878.6790399999882</v>
      </c>
      <c r="K65" s="188">
        <f>$E$65*Quantidades!K67</f>
        <v>8878.6790399999882</v>
      </c>
      <c r="L65" s="188">
        <f>$E$65*Quantidades!L67</f>
        <v>8878.6790399999882</v>
      </c>
      <c r="M65" s="188">
        <f>$E$65*Quantidades!M67</f>
        <v>8878.6790399999882</v>
      </c>
      <c r="N65" s="188">
        <f>$E$65*Quantidades!N67</f>
        <v>8878.6790399999882</v>
      </c>
      <c r="O65" s="188">
        <f>$E$65*Quantidades!O67</f>
        <v>8878.6790399999882</v>
      </c>
      <c r="P65" s="188">
        <f>$E$65*Quantidades!P67</f>
        <v>8878.6790399999882</v>
      </c>
      <c r="Q65" s="188">
        <f>$E$65*Quantidades!Q67</f>
        <v>8878.6790399999882</v>
      </c>
      <c r="R65" s="188">
        <f>$E$65*Quantidades!R67</f>
        <v>8878.6790399999882</v>
      </c>
      <c r="S65" s="188">
        <f>$E$65*Quantidades!S67</f>
        <v>8878.6790399999882</v>
      </c>
      <c r="T65" s="188">
        <f>$E$65*Quantidades!T67</f>
        <v>8878.6790399999882</v>
      </c>
      <c r="U65" s="188">
        <f>$E$65*Quantidades!U67</f>
        <v>8878.6790399999882</v>
      </c>
      <c r="V65" s="188">
        <f>$E$65*Quantidades!V67</f>
        <v>8878.6790399999882</v>
      </c>
      <c r="W65" s="188">
        <f>$E$65*Quantidades!W67</f>
        <v>8878.6790399999882</v>
      </c>
      <c r="X65" s="188">
        <f>$E$65*Quantidades!X67</f>
        <v>8878.6790399999882</v>
      </c>
      <c r="Y65" s="188">
        <f>$E$65*Quantidades!Y67</f>
        <v>8878.6790399999882</v>
      </c>
      <c r="Z65" s="188">
        <f>$E$65*Quantidades!Z67</f>
        <v>8878.6790399999882</v>
      </c>
      <c r="AA65" s="188">
        <f>$E$65*Quantidades!AA67</f>
        <v>8878.6790399999882</v>
      </c>
      <c r="AB65" s="188">
        <f>$E$65*Quantidades!AB67</f>
        <v>8878.6790399999882</v>
      </c>
      <c r="AC65" s="188">
        <f>$E$65*Quantidades!AC67</f>
        <v>8878.6790399999882</v>
      </c>
      <c r="AD65" s="188">
        <f>$E$65*Quantidades!AD67</f>
        <v>8878.6790399999882</v>
      </c>
      <c r="AE65" s="188">
        <f>$E$65*Quantidades!AE67</f>
        <v>8878.6790399999882</v>
      </c>
      <c r="AF65" s="188">
        <f>$E$65*Quantidades!AF67</f>
        <v>8878.6790399999882</v>
      </c>
      <c r="AG65" s="188">
        <f>$E$65*Quantidades!AG67</f>
        <v>8878.6790399999882</v>
      </c>
      <c r="AH65" s="188">
        <f>$E$65*Quantidades!AH67</f>
        <v>8878.6790399999882</v>
      </c>
      <c r="AI65" s="188">
        <f>$E$65*Quantidades!AI67</f>
        <v>8878.6790399999882</v>
      </c>
      <c r="AJ65" s="247">
        <f t="shared" si="15"/>
        <v>257481.69215999966</v>
      </c>
    </row>
    <row r="66" spans="2:39" ht="14.4">
      <c r="B66" s="169">
        <v>4915742</v>
      </c>
      <c r="C66" s="327" t="s">
        <v>114</v>
      </c>
      <c r="D66" s="169" t="s">
        <v>158</v>
      </c>
      <c r="E66" s="171">
        <f>VLOOKUP(B66,'Preços Unitários'!B:E,4,FALSE)</f>
        <v>438.56</v>
      </c>
      <c r="F66" s="186">
        <f>$E$66*Quantidades!F68</f>
        <v>0</v>
      </c>
      <c r="G66" s="188">
        <f>$E$66*Quantidades!G68</f>
        <v>8644.8947199999893</v>
      </c>
      <c r="H66" s="188">
        <f>$E$66*Quantidades!H68</f>
        <v>8644.8947199999893</v>
      </c>
      <c r="I66" s="188">
        <f>$E$66*Quantidades!I68</f>
        <v>8644.8947199999893</v>
      </c>
      <c r="J66" s="188">
        <f>$E$66*Quantidades!J68</f>
        <v>8644.8947199999893</v>
      </c>
      <c r="K66" s="188">
        <f>$E$66*Quantidades!K68</f>
        <v>8644.8947199999893</v>
      </c>
      <c r="L66" s="188">
        <f>$E$66*Quantidades!L68</f>
        <v>8644.8947199999893</v>
      </c>
      <c r="M66" s="188">
        <f>$E$66*Quantidades!M68</f>
        <v>8644.8947199999893</v>
      </c>
      <c r="N66" s="188">
        <f>$E$66*Quantidades!N68</f>
        <v>8644.8947199999893</v>
      </c>
      <c r="O66" s="188">
        <f>$E$66*Quantidades!O68</f>
        <v>8644.8947199999893</v>
      </c>
      <c r="P66" s="188">
        <f>$E$66*Quantidades!P68</f>
        <v>8644.8947199999893</v>
      </c>
      <c r="Q66" s="188">
        <f>$E$66*Quantidades!Q68</f>
        <v>8644.8947199999893</v>
      </c>
      <c r="R66" s="188">
        <f>$E$66*Quantidades!R68</f>
        <v>8644.8947199999893</v>
      </c>
      <c r="S66" s="188">
        <f>$E$66*Quantidades!S68</f>
        <v>8644.8947199999893</v>
      </c>
      <c r="T66" s="188">
        <f>$E$66*Quantidades!T68</f>
        <v>8644.8947199999893</v>
      </c>
      <c r="U66" s="188">
        <f>$E$66*Quantidades!U68</f>
        <v>8644.8947199999893</v>
      </c>
      <c r="V66" s="188">
        <f>$E$66*Quantidades!V68</f>
        <v>8644.8947199999893</v>
      </c>
      <c r="W66" s="188">
        <f>$E$66*Quantidades!W68</f>
        <v>8644.8947199999893</v>
      </c>
      <c r="X66" s="188">
        <f>$E$66*Quantidades!X68</f>
        <v>8644.8947199999893</v>
      </c>
      <c r="Y66" s="188">
        <f>$E$66*Quantidades!Y68</f>
        <v>8644.8947199999893</v>
      </c>
      <c r="Z66" s="188">
        <f>$E$66*Quantidades!Z68</f>
        <v>8644.8947199999893</v>
      </c>
      <c r="AA66" s="188">
        <f>$E$66*Quantidades!AA68</f>
        <v>8644.8947199999893</v>
      </c>
      <c r="AB66" s="188">
        <f>$E$66*Quantidades!AB68</f>
        <v>8644.8947199999893</v>
      </c>
      <c r="AC66" s="188">
        <f>$E$66*Quantidades!AC68</f>
        <v>8644.8947199999893</v>
      </c>
      <c r="AD66" s="188">
        <f>$E$66*Quantidades!AD68</f>
        <v>8644.8947199999893</v>
      </c>
      <c r="AE66" s="188">
        <f>$E$66*Quantidades!AE68</f>
        <v>8644.8947199999893</v>
      </c>
      <c r="AF66" s="188">
        <f>$E$66*Quantidades!AF68</f>
        <v>8644.8947199999893</v>
      </c>
      <c r="AG66" s="188">
        <f>$E$66*Quantidades!AG68</f>
        <v>8644.8947199999893</v>
      </c>
      <c r="AH66" s="188">
        <f>$E$66*Quantidades!AH68</f>
        <v>8644.8947199999893</v>
      </c>
      <c r="AI66" s="188">
        <f>$E$66*Quantidades!AI68</f>
        <v>8644.8947199999893</v>
      </c>
      <c r="AJ66" s="247">
        <f t="shared" si="15"/>
        <v>250701.94687999954</v>
      </c>
    </row>
    <row r="67" spans="2:39" ht="14.4">
      <c r="B67" s="169">
        <v>4915744</v>
      </c>
      <c r="C67" s="327" t="s">
        <v>908</v>
      </c>
      <c r="D67" s="169" t="s">
        <v>27</v>
      </c>
      <c r="E67" s="171">
        <f>VLOOKUP(B67,'Preços Unitários'!B:E,4,FALSE)</f>
        <v>0.72</v>
      </c>
      <c r="F67" s="186">
        <f>$E$67*Quantidades!F69</f>
        <v>0</v>
      </c>
      <c r="G67" s="188">
        <f>$E$67*Quantidades!G69</f>
        <v>66.527999999999906</v>
      </c>
      <c r="H67" s="188">
        <f>$E$67*Quantidades!H69</f>
        <v>66.527999999999906</v>
      </c>
      <c r="I67" s="188">
        <f>$E$67*Quantidades!I69</f>
        <v>66.527999999999906</v>
      </c>
      <c r="J67" s="188">
        <f>$E$67*Quantidades!J69</f>
        <v>66.527999999999906</v>
      </c>
      <c r="K67" s="188">
        <f>$E$67*Quantidades!K69</f>
        <v>66.527999999999906</v>
      </c>
      <c r="L67" s="188">
        <f>$E$67*Quantidades!L69</f>
        <v>66.527999999999906</v>
      </c>
      <c r="M67" s="188">
        <f>$E$67*Quantidades!M69</f>
        <v>66.527999999999906</v>
      </c>
      <c r="N67" s="188">
        <f>$E$67*Quantidades!N69</f>
        <v>66.527999999999906</v>
      </c>
      <c r="O67" s="188">
        <f>$E$67*Quantidades!O69</f>
        <v>66.527999999999906</v>
      </c>
      <c r="P67" s="188">
        <f>$E$67*Quantidades!P69</f>
        <v>66.527999999999906</v>
      </c>
      <c r="Q67" s="188">
        <f>$E$67*Quantidades!Q69</f>
        <v>66.527999999999906</v>
      </c>
      <c r="R67" s="188">
        <f>$E$67*Quantidades!R69</f>
        <v>66.527999999999906</v>
      </c>
      <c r="S67" s="188">
        <f>$E$67*Quantidades!S69</f>
        <v>66.527999999999906</v>
      </c>
      <c r="T67" s="188">
        <f>$E$67*Quantidades!T69</f>
        <v>66.527999999999906</v>
      </c>
      <c r="U67" s="188">
        <f>$E$67*Quantidades!U69</f>
        <v>66.527999999999906</v>
      </c>
      <c r="V67" s="188">
        <f>$E$67*Quantidades!V69</f>
        <v>66.527999999999906</v>
      </c>
      <c r="W67" s="188">
        <f>$E$67*Quantidades!W69</f>
        <v>66.527999999999906</v>
      </c>
      <c r="X67" s="188">
        <f>$E$67*Quantidades!X69</f>
        <v>66.527999999999906</v>
      </c>
      <c r="Y67" s="188">
        <f>$E$67*Quantidades!Y69</f>
        <v>66.527999999999906</v>
      </c>
      <c r="Z67" s="188">
        <f>$E$67*Quantidades!Z69</f>
        <v>66.527999999999906</v>
      </c>
      <c r="AA67" s="188">
        <f>$E$67*Quantidades!AA69</f>
        <v>66.527999999999906</v>
      </c>
      <c r="AB67" s="188">
        <f>$E$67*Quantidades!AB69</f>
        <v>66.527999999999906</v>
      </c>
      <c r="AC67" s="188">
        <f>$E$67*Quantidades!AC69</f>
        <v>66.527999999999906</v>
      </c>
      <c r="AD67" s="188">
        <f>$E$67*Quantidades!AD69</f>
        <v>66.527999999999906</v>
      </c>
      <c r="AE67" s="188">
        <f>$E$67*Quantidades!AE69</f>
        <v>66.527999999999906</v>
      </c>
      <c r="AF67" s="188">
        <f>$E$67*Quantidades!AF69</f>
        <v>66.527999999999906</v>
      </c>
      <c r="AG67" s="188">
        <f>$E$67*Quantidades!AG69</f>
        <v>66.527999999999906</v>
      </c>
      <c r="AH67" s="188">
        <f>$E$67*Quantidades!AH69</f>
        <v>66.527999999999906</v>
      </c>
      <c r="AI67" s="188">
        <f>$E$67*Quantidades!AI69</f>
        <v>66.527999999999906</v>
      </c>
      <c r="AJ67" s="247">
        <f t="shared" si="15"/>
        <v>1929.3119999999958</v>
      </c>
    </row>
    <row r="68" spans="2:39" ht="14.4">
      <c r="B68" s="169" t="s">
        <v>929</v>
      </c>
      <c r="C68" s="327" t="s">
        <v>180</v>
      </c>
      <c r="D68" s="169" t="s">
        <v>27</v>
      </c>
      <c r="E68" s="171">
        <f>VLOOKUP(B68,'Preços Unitários'!B:E,4,FALSE)</f>
        <v>6.43</v>
      </c>
      <c r="F68" s="186">
        <f>$E$68*Quantidades!F70</f>
        <v>0</v>
      </c>
      <c r="G68" s="188">
        <f>$E$68*Quantidades!G70</f>
        <v>11834.414999999975</v>
      </c>
      <c r="H68" s="188">
        <f>$E$68*Quantidades!H70</f>
        <v>11834.414999999975</v>
      </c>
      <c r="I68" s="188">
        <f>$E$68*Quantidades!I70</f>
        <v>11834.414999999975</v>
      </c>
      <c r="J68" s="188">
        <f>$E$68*Quantidades!J70</f>
        <v>11834.414999999975</v>
      </c>
      <c r="K68" s="188">
        <f>$E$68*Quantidades!K70</f>
        <v>3600.7999999999902</v>
      </c>
      <c r="L68" s="188">
        <f>$E$68*Quantidades!L70</f>
        <v>3600.7999999999902</v>
      </c>
      <c r="M68" s="188">
        <f>$E$68*Quantidades!M70</f>
        <v>3600.7999999999902</v>
      </c>
      <c r="N68" s="188">
        <f>$E$68*Quantidades!N70</f>
        <v>3600.7999999999902</v>
      </c>
      <c r="O68" s="188">
        <f>$E$68*Quantidades!O70</f>
        <v>3600.7999999999902</v>
      </c>
      <c r="P68" s="188">
        <f>$E$68*Quantidades!P70</f>
        <v>3600.7999999999902</v>
      </c>
      <c r="Q68" s="188">
        <f>$E$68*Quantidades!Q70</f>
        <v>3600.7999999999902</v>
      </c>
      <c r="R68" s="188">
        <f>$E$68*Quantidades!R70</f>
        <v>3600.7999999999902</v>
      </c>
      <c r="S68" s="188">
        <f>$E$68*Quantidades!S70</f>
        <v>3600.7999999999902</v>
      </c>
      <c r="T68" s="188">
        <f>$E$68*Quantidades!T70</f>
        <v>3600.7999999999902</v>
      </c>
      <c r="U68" s="188">
        <f>$E$68*Quantidades!U70</f>
        <v>3600.7999999999902</v>
      </c>
      <c r="V68" s="188">
        <f>$E$68*Quantidades!V70</f>
        <v>3600.7999999999902</v>
      </c>
      <c r="W68" s="188">
        <f>$E$68*Quantidades!W70</f>
        <v>3600.7999999999902</v>
      </c>
      <c r="X68" s="188">
        <f>$E$68*Quantidades!X70</f>
        <v>3600.7999999999902</v>
      </c>
      <c r="Y68" s="188">
        <f>$E$68*Quantidades!Y70</f>
        <v>3600.7999999999902</v>
      </c>
      <c r="Z68" s="188">
        <f>$E$68*Quantidades!Z70</f>
        <v>3600.7999999999902</v>
      </c>
      <c r="AA68" s="188">
        <f>$E$68*Quantidades!AA70</f>
        <v>3600.7999999999902</v>
      </c>
      <c r="AB68" s="188">
        <f>$E$68*Quantidades!AB70</f>
        <v>3600.7999999999902</v>
      </c>
      <c r="AC68" s="188">
        <f>$E$68*Quantidades!AC70</f>
        <v>3600.7999999999902</v>
      </c>
      <c r="AD68" s="188">
        <f>$E$68*Quantidades!AD70</f>
        <v>3600.7999999999902</v>
      </c>
      <c r="AE68" s="188">
        <f>$E$68*Quantidades!AE70</f>
        <v>3600.7999999999902</v>
      </c>
      <c r="AF68" s="188">
        <f>$E$68*Quantidades!AF70</f>
        <v>3600.7999999999902</v>
      </c>
      <c r="AG68" s="188">
        <f>$E$68*Quantidades!AG70</f>
        <v>3600.7999999999902</v>
      </c>
      <c r="AH68" s="188">
        <f>$E$68*Quantidades!AH70</f>
        <v>3600.7999999999902</v>
      </c>
      <c r="AI68" s="188">
        <f>$E$68*Quantidades!AI70</f>
        <v>3600.7999999999902</v>
      </c>
      <c r="AJ68" s="247">
        <f t="shared" si="15"/>
        <v>137357.65999999963</v>
      </c>
    </row>
    <row r="69" spans="2:39" ht="14.4">
      <c r="B69" s="169" t="s">
        <v>930</v>
      </c>
      <c r="C69" s="327" t="s">
        <v>116</v>
      </c>
      <c r="D69" s="169" t="s">
        <v>175</v>
      </c>
      <c r="E69" s="171">
        <f>VLOOKUP(B69,'Preços Unitários'!B:E,4,FALSE)</f>
        <v>40.21</v>
      </c>
      <c r="F69" s="186">
        <f>$E$69*Quantidades!F71</f>
        <v>0</v>
      </c>
      <c r="G69" s="188">
        <f>$E$69*Quantidades!G71</f>
        <v>3700.325249999993</v>
      </c>
      <c r="H69" s="188">
        <f>$E$69*Quantidades!H71</f>
        <v>3700.325249999993</v>
      </c>
      <c r="I69" s="188">
        <f>$E$69*Quantidades!I71</f>
        <v>3700.325249999993</v>
      </c>
      <c r="J69" s="188">
        <f>$E$69*Quantidades!J71</f>
        <v>3700.325249999993</v>
      </c>
      <c r="K69" s="188">
        <f>$E$69*Quantidades!K71</f>
        <v>1125.8799999999969</v>
      </c>
      <c r="L69" s="188">
        <f>$E$69*Quantidades!L71</f>
        <v>1125.8799999999969</v>
      </c>
      <c r="M69" s="188">
        <f>$E$69*Quantidades!M71</f>
        <v>1125.8799999999969</v>
      </c>
      <c r="N69" s="188">
        <f>$E$69*Quantidades!N71</f>
        <v>1125.8799999999969</v>
      </c>
      <c r="O69" s="188">
        <f>$E$69*Quantidades!O71</f>
        <v>1125.8799999999969</v>
      </c>
      <c r="P69" s="188">
        <f>$E$69*Quantidades!P71</f>
        <v>1125.8799999999969</v>
      </c>
      <c r="Q69" s="188">
        <f>$E$69*Quantidades!Q71</f>
        <v>1125.8799999999969</v>
      </c>
      <c r="R69" s="188">
        <f>$E$69*Quantidades!R71</f>
        <v>1125.8799999999969</v>
      </c>
      <c r="S69" s="188">
        <f>$E$69*Quantidades!S71</f>
        <v>1125.8799999999969</v>
      </c>
      <c r="T69" s="188">
        <f>$E$69*Quantidades!T71</f>
        <v>1125.8799999999969</v>
      </c>
      <c r="U69" s="188">
        <f>$E$69*Quantidades!U71</f>
        <v>1125.8799999999969</v>
      </c>
      <c r="V69" s="188">
        <f>$E$69*Quantidades!V71</f>
        <v>1125.8799999999969</v>
      </c>
      <c r="W69" s="188">
        <f>$E$69*Quantidades!W71</f>
        <v>1125.8799999999969</v>
      </c>
      <c r="X69" s="188">
        <f>$E$69*Quantidades!X71</f>
        <v>1125.8799999999969</v>
      </c>
      <c r="Y69" s="188">
        <f>$E$69*Quantidades!Y71</f>
        <v>1125.8799999999969</v>
      </c>
      <c r="Z69" s="188">
        <f>$E$69*Quantidades!Z71</f>
        <v>1125.8799999999969</v>
      </c>
      <c r="AA69" s="188">
        <f>$E$69*Quantidades!AA71</f>
        <v>1125.8799999999969</v>
      </c>
      <c r="AB69" s="188">
        <f>$E$69*Quantidades!AB71</f>
        <v>1125.8799999999969</v>
      </c>
      <c r="AC69" s="188">
        <f>$E$69*Quantidades!AC71</f>
        <v>1125.8799999999969</v>
      </c>
      <c r="AD69" s="188">
        <f>$E$69*Quantidades!AD71</f>
        <v>1125.8799999999969</v>
      </c>
      <c r="AE69" s="188">
        <f>$E$69*Quantidades!AE71</f>
        <v>1125.8799999999969</v>
      </c>
      <c r="AF69" s="188">
        <f>$E$69*Quantidades!AF71</f>
        <v>1125.8799999999969</v>
      </c>
      <c r="AG69" s="188">
        <f>$E$69*Quantidades!AG71</f>
        <v>1125.8799999999969</v>
      </c>
      <c r="AH69" s="188">
        <f>$E$69*Quantidades!AH71</f>
        <v>1125.8799999999969</v>
      </c>
      <c r="AI69" s="188">
        <f>$E$69*Quantidades!AI71</f>
        <v>1125.8799999999969</v>
      </c>
      <c r="AJ69" s="247">
        <f t="shared" si="15"/>
        <v>42948.300999999905</v>
      </c>
      <c r="AL69" s="2"/>
      <c r="AM69" s="56"/>
    </row>
    <row r="70" spans="2:39" ht="28.8">
      <c r="B70" s="169" t="s">
        <v>931</v>
      </c>
      <c r="C70" s="327" t="s">
        <v>909</v>
      </c>
      <c r="D70" s="169" t="s">
        <v>177</v>
      </c>
      <c r="E70" s="171">
        <f>VLOOKUP(B70,'Preços Unitários'!B:E,4,FALSE)</f>
        <v>31.79</v>
      </c>
      <c r="F70" s="186">
        <f>$E$70*Quantidades!F72</f>
        <v>0</v>
      </c>
      <c r="G70" s="188">
        <f>$E$70*Quantidades!G72</f>
        <v>11015.234999999984</v>
      </c>
      <c r="H70" s="188">
        <f>$E$70*Quantidades!H72</f>
        <v>11015.234999999984</v>
      </c>
      <c r="I70" s="188">
        <f>$E$70*Quantidades!I72</f>
        <v>11015.234999999984</v>
      </c>
      <c r="J70" s="188">
        <f>$E$70*Quantidades!J72</f>
        <v>11015.234999999984</v>
      </c>
      <c r="K70" s="188">
        <f>$E$70*Quantidades!K72</f>
        <v>11015.234999999984</v>
      </c>
      <c r="L70" s="188">
        <f>$E$70*Quantidades!L72</f>
        <v>11015.234999999984</v>
      </c>
      <c r="M70" s="188">
        <f>$E$70*Quantidades!M72</f>
        <v>11015.234999999984</v>
      </c>
      <c r="N70" s="188">
        <f>$E$70*Quantidades!N72</f>
        <v>11015.234999999984</v>
      </c>
      <c r="O70" s="188">
        <f>$E$70*Quantidades!O72</f>
        <v>11015.234999999984</v>
      </c>
      <c r="P70" s="188">
        <f>$E$70*Quantidades!P72</f>
        <v>11015.234999999984</v>
      </c>
      <c r="Q70" s="188">
        <f>$E$70*Quantidades!Q72</f>
        <v>11015.234999999984</v>
      </c>
      <c r="R70" s="188">
        <f>$E$70*Quantidades!R72</f>
        <v>11015.234999999984</v>
      </c>
      <c r="S70" s="188">
        <f>$E$70*Quantidades!S72</f>
        <v>11015.234999999984</v>
      </c>
      <c r="T70" s="188">
        <f>$E$70*Quantidades!T72</f>
        <v>11015.234999999984</v>
      </c>
      <c r="U70" s="188">
        <f>$E$70*Quantidades!U72</f>
        <v>11015.234999999984</v>
      </c>
      <c r="V70" s="188">
        <f>$E$70*Quantidades!V72</f>
        <v>11015.234999999984</v>
      </c>
      <c r="W70" s="188">
        <f>$E$70*Quantidades!W72</f>
        <v>11015.234999999984</v>
      </c>
      <c r="X70" s="188">
        <f>$E$70*Quantidades!X72</f>
        <v>11015.234999999984</v>
      </c>
      <c r="Y70" s="188">
        <f>$E$70*Quantidades!Y72</f>
        <v>11015.234999999984</v>
      </c>
      <c r="Z70" s="188">
        <f>$E$70*Quantidades!Z72</f>
        <v>11015.234999999984</v>
      </c>
      <c r="AA70" s="188">
        <f>$E$70*Quantidades!AA72</f>
        <v>11015.234999999984</v>
      </c>
      <c r="AB70" s="188">
        <f>$E$70*Quantidades!AB72</f>
        <v>11015.234999999984</v>
      </c>
      <c r="AC70" s="188">
        <f>$E$70*Quantidades!AC72</f>
        <v>11015.234999999984</v>
      </c>
      <c r="AD70" s="188">
        <f>$E$70*Quantidades!AD72</f>
        <v>11015.234999999984</v>
      </c>
      <c r="AE70" s="188">
        <f>$E$70*Quantidades!AE72</f>
        <v>11015.234999999984</v>
      </c>
      <c r="AF70" s="188">
        <f>$E$70*Quantidades!AF72</f>
        <v>11015.234999999984</v>
      </c>
      <c r="AG70" s="188">
        <f>$E$70*Quantidades!AG72</f>
        <v>11015.234999999984</v>
      </c>
      <c r="AH70" s="188">
        <f>$E$70*Quantidades!AH72</f>
        <v>11015.234999999984</v>
      </c>
      <c r="AI70" s="188">
        <f>$E$70*Quantidades!AI72</f>
        <v>11015.234999999984</v>
      </c>
      <c r="AJ70" s="247">
        <f t="shared" si="15"/>
        <v>319441.81499999954</v>
      </c>
      <c r="AL70" s="2"/>
    </row>
    <row r="71" spans="2:39">
      <c r="B71" s="207"/>
      <c r="C71" s="320" t="s">
        <v>117</v>
      </c>
      <c r="D71" s="207"/>
      <c r="E71" s="236"/>
      <c r="F71" s="237">
        <f t="shared" ref="F71:AH71" si="18">+SUBTOTAL(9,F72:F73)</f>
        <v>0</v>
      </c>
      <c r="G71" s="237">
        <f t="shared" si="18"/>
        <v>2205.97153248</v>
      </c>
      <c r="H71" s="237">
        <f t="shared" si="18"/>
        <v>2205.97153248</v>
      </c>
      <c r="I71" s="237">
        <f t="shared" si="18"/>
        <v>2205.97153248</v>
      </c>
      <c r="J71" s="237">
        <f t="shared" si="18"/>
        <v>2205.97153248</v>
      </c>
      <c r="K71" s="237">
        <f t="shared" si="18"/>
        <v>2205.97153248</v>
      </c>
      <c r="L71" s="237">
        <f t="shared" si="18"/>
        <v>2205.97153248</v>
      </c>
      <c r="M71" s="237">
        <f t="shared" si="18"/>
        <v>2205.97153248</v>
      </c>
      <c r="N71" s="237">
        <f t="shared" si="18"/>
        <v>2205.97153248</v>
      </c>
      <c r="O71" s="237">
        <f t="shared" si="18"/>
        <v>2205.97153248</v>
      </c>
      <c r="P71" s="237">
        <f t="shared" si="18"/>
        <v>2205.97153248</v>
      </c>
      <c r="Q71" s="237">
        <f t="shared" si="18"/>
        <v>2205.97153248</v>
      </c>
      <c r="R71" s="237">
        <f t="shared" si="18"/>
        <v>2205.97153248</v>
      </c>
      <c r="S71" s="237">
        <f t="shared" si="18"/>
        <v>2205.97153248</v>
      </c>
      <c r="T71" s="237">
        <f t="shared" si="18"/>
        <v>2205.97153248</v>
      </c>
      <c r="U71" s="237">
        <f t="shared" si="18"/>
        <v>2205.97153248</v>
      </c>
      <c r="V71" s="237">
        <f t="shared" si="18"/>
        <v>2205.97153248</v>
      </c>
      <c r="W71" s="237">
        <f t="shared" si="18"/>
        <v>2205.97153248</v>
      </c>
      <c r="X71" s="237">
        <f t="shared" si="18"/>
        <v>2205.97153248</v>
      </c>
      <c r="Y71" s="237">
        <f t="shared" si="18"/>
        <v>2205.97153248</v>
      </c>
      <c r="Z71" s="237">
        <f t="shared" si="18"/>
        <v>2205.97153248</v>
      </c>
      <c r="AA71" s="237">
        <f t="shared" si="18"/>
        <v>2205.97153248</v>
      </c>
      <c r="AB71" s="237">
        <f t="shared" si="18"/>
        <v>2205.97153248</v>
      </c>
      <c r="AC71" s="237">
        <f t="shared" si="18"/>
        <v>2205.97153248</v>
      </c>
      <c r="AD71" s="237">
        <f t="shared" si="18"/>
        <v>2205.97153248</v>
      </c>
      <c r="AE71" s="237">
        <f t="shared" si="18"/>
        <v>2205.97153248</v>
      </c>
      <c r="AF71" s="237">
        <f t="shared" si="18"/>
        <v>2205.97153248</v>
      </c>
      <c r="AG71" s="237">
        <f t="shared" si="18"/>
        <v>2205.97153248</v>
      </c>
      <c r="AH71" s="237">
        <f t="shared" si="18"/>
        <v>2205.97153248</v>
      </c>
      <c r="AI71" s="237">
        <f>+SUBTOTAL(9,AI72:AI73)</f>
        <v>2205.97153248</v>
      </c>
      <c r="AJ71" s="237">
        <f t="shared" si="15"/>
        <v>63973.17444191996</v>
      </c>
    </row>
    <row r="72" spans="2:39">
      <c r="B72" s="29"/>
      <c r="C72" s="319" t="s">
        <v>118</v>
      </c>
      <c r="D72" s="41"/>
      <c r="E72" s="32"/>
      <c r="F72" s="241">
        <f>+SUBTOTAL(9,F73)</f>
        <v>0</v>
      </c>
      <c r="G72" s="240">
        <f>+SUBTOTAL(9,G73)</f>
        <v>2205.97153248</v>
      </c>
      <c r="H72" s="240">
        <f t="shared" ref="H72:AI72" si="19">+SUBTOTAL(9,H73)</f>
        <v>2205.97153248</v>
      </c>
      <c r="I72" s="240">
        <f t="shared" si="19"/>
        <v>2205.97153248</v>
      </c>
      <c r="J72" s="240">
        <f t="shared" si="19"/>
        <v>2205.97153248</v>
      </c>
      <c r="K72" s="240">
        <f t="shared" si="19"/>
        <v>2205.97153248</v>
      </c>
      <c r="L72" s="240">
        <f t="shared" si="19"/>
        <v>2205.97153248</v>
      </c>
      <c r="M72" s="240">
        <f t="shared" si="19"/>
        <v>2205.97153248</v>
      </c>
      <c r="N72" s="240">
        <f t="shared" si="19"/>
        <v>2205.97153248</v>
      </c>
      <c r="O72" s="240">
        <f t="shared" si="19"/>
        <v>2205.97153248</v>
      </c>
      <c r="P72" s="240">
        <f t="shared" si="19"/>
        <v>2205.97153248</v>
      </c>
      <c r="Q72" s="240">
        <f t="shared" si="19"/>
        <v>2205.97153248</v>
      </c>
      <c r="R72" s="240">
        <f t="shared" si="19"/>
        <v>2205.97153248</v>
      </c>
      <c r="S72" s="240">
        <f t="shared" si="19"/>
        <v>2205.97153248</v>
      </c>
      <c r="T72" s="240">
        <f t="shared" si="19"/>
        <v>2205.97153248</v>
      </c>
      <c r="U72" s="240">
        <f t="shared" si="19"/>
        <v>2205.97153248</v>
      </c>
      <c r="V72" s="240">
        <f t="shared" si="19"/>
        <v>2205.97153248</v>
      </c>
      <c r="W72" s="240">
        <f t="shared" si="19"/>
        <v>2205.97153248</v>
      </c>
      <c r="X72" s="240">
        <f t="shared" si="19"/>
        <v>2205.97153248</v>
      </c>
      <c r="Y72" s="240">
        <f t="shared" si="19"/>
        <v>2205.97153248</v>
      </c>
      <c r="Z72" s="240">
        <f t="shared" si="19"/>
        <v>2205.97153248</v>
      </c>
      <c r="AA72" s="240">
        <f t="shared" si="19"/>
        <v>2205.97153248</v>
      </c>
      <c r="AB72" s="240">
        <f t="shared" si="19"/>
        <v>2205.97153248</v>
      </c>
      <c r="AC72" s="240">
        <f t="shared" si="19"/>
        <v>2205.97153248</v>
      </c>
      <c r="AD72" s="240">
        <f t="shared" si="19"/>
        <v>2205.97153248</v>
      </c>
      <c r="AE72" s="240">
        <f t="shared" si="19"/>
        <v>2205.97153248</v>
      </c>
      <c r="AF72" s="240">
        <f t="shared" si="19"/>
        <v>2205.97153248</v>
      </c>
      <c r="AG72" s="240">
        <f t="shared" si="19"/>
        <v>2205.97153248</v>
      </c>
      <c r="AH72" s="240">
        <f t="shared" si="19"/>
        <v>2205.97153248</v>
      </c>
      <c r="AI72" s="240">
        <f t="shared" si="19"/>
        <v>2205.97153248</v>
      </c>
      <c r="AJ72" s="246">
        <f t="shared" si="15"/>
        <v>63973.17444191996</v>
      </c>
    </row>
    <row r="73" spans="2:39" ht="14.4">
      <c r="B73" s="169" t="s">
        <v>910</v>
      </c>
      <c r="C73" s="327" t="s">
        <v>119</v>
      </c>
      <c r="D73" s="169" t="s">
        <v>181</v>
      </c>
      <c r="E73" s="171">
        <f>VLOOKUP(B73,'Preços Unitários'!B:E,4,FALSE)</f>
        <v>9881.26</v>
      </c>
      <c r="F73" s="186">
        <f>$E$73*Quantidades!F75</f>
        <v>0</v>
      </c>
      <c r="G73" s="188">
        <f>$E$73*Quantidades!G75</f>
        <v>2205.97153248</v>
      </c>
      <c r="H73" s="188">
        <f>$E$73*Quantidades!H75</f>
        <v>2205.97153248</v>
      </c>
      <c r="I73" s="188">
        <f>$E$73*Quantidades!I75</f>
        <v>2205.97153248</v>
      </c>
      <c r="J73" s="188">
        <f>$E$73*Quantidades!J75</f>
        <v>2205.97153248</v>
      </c>
      <c r="K73" s="188">
        <f>$E$73*Quantidades!K75</f>
        <v>2205.97153248</v>
      </c>
      <c r="L73" s="188">
        <f>$E$73*Quantidades!L75</f>
        <v>2205.97153248</v>
      </c>
      <c r="M73" s="188">
        <f>$E$73*Quantidades!M75</f>
        <v>2205.97153248</v>
      </c>
      <c r="N73" s="188">
        <f>$E$73*Quantidades!N75</f>
        <v>2205.97153248</v>
      </c>
      <c r="O73" s="188">
        <f>$E$73*Quantidades!O75</f>
        <v>2205.97153248</v>
      </c>
      <c r="P73" s="188">
        <f>$E$73*Quantidades!P75</f>
        <v>2205.97153248</v>
      </c>
      <c r="Q73" s="188">
        <f>$E$73*Quantidades!Q75</f>
        <v>2205.97153248</v>
      </c>
      <c r="R73" s="188">
        <f>$E$73*Quantidades!R75</f>
        <v>2205.97153248</v>
      </c>
      <c r="S73" s="188">
        <f>$E$73*Quantidades!S75</f>
        <v>2205.97153248</v>
      </c>
      <c r="T73" s="188">
        <f>$E$73*Quantidades!T75</f>
        <v>2205.97153248</v>
      </c>
      <c r="U73" s="188">
        <f>$E$73*Quantidades!U75</f>
        <v>2205.97153248</v>
      </c>
      <c r="V73" s="188">
        <f>$E$73*Quantidades!V75</f>
        <v>2205.97153248</v>
      </c>
      <c r="W73" s="188">
        <f>$E$73*Quantidades!W75</f>
        <v>2205.97153248</v>
      </c>
      <c r="X73" s="188">
        <f>$E$73*Quantidades!X75</f>
        <v>2205.97153248</v>
      </c>
      <c r="Y73" s="188">
        <f>$E$73*Quantidades!Y75</f>
        <v>2205.97153248</v>
      </c>
      <c r="Z73" s="188">
        <f>$E$73*Quantidades!Z75</f>
        <v>2205.97153248</v>
      </c>
      <c r="AA73" s="188">
        <f>$E$73*Quantidades!AA75</f>
        <v>2205.97153248</v>
      </c>
      <c r="AB73" s="188">
        <f>$E$73*Quantidades!AB75</f>
        <v>2205.97153248</v>
      </c>
      <c r="AC73" s="188">
        <f>$E$73*Quantidades!AC75</f>
        <v>2205.97153248</v>
      </c>
      <c r="AD73" s="188">
        <f>$E$73*Quantidades!AD75</f>
        <v>2205.97153248</v>
      </c>
      <c r="AE73" s="188">
        <f>$E$73*Quantidades!AE75</f>
        <v>2205.97153248</v>
      </c>
      <c r="AF73" s="188">
        <f>$E$73*Quantidades!AF75</f>
        <v>2205.97153248</v>
      </c>
      <c r="AG73" s="188">
        <f>$E$73*Quantidades!AG75</f>
        <v>2205.97153248</v>
      </c>
      <c r="AH73" s="188">
        <f>$E$73*Quantidades!AH75</f>
        <v>2205.97153248</v>
      </c>
      <c r="AI73" s="188">
        <f>$E$73*Quantidades!AI75</f>
        <v>2205.97153248</v>
      </c>
      <c r="AJ73" s="247">
        <f t="shared" si="15"/>
        <v>63973.17444191996</v>
      </c>
      <c r="AK73" s="2"/>
    </row>
    <row r="74" spans="2:39">
      <c r="B74" s="207"/>
      <c r="C74" s="320" t="s">
        <v>121</v>
      </c>
      <c r="D74" s="207"/>
      <c r="E74" s="236"/>
      <c r="F74" s="237">
        <f t="shared" ref="F74:AH74" si="20">+SUBTOTAL(9,F75:F76)</f>
        <v>0</v>
      </c>
      <c r="G74" s="237">
        <f t="shared" si="20"/>
        <v>3360.0476035199999</v>
      </c>
      <c r="H74" s="237">
        <f t="shared" si="20"/>
        <v>3360.0476035199999</v>
      </c>
      <c r="I74" s="237">
        <f t="shared" si="20"/>
        <v>3360.0476035199999</v>
      </c>
      <c r="J74" s="237">
        <f t="shared" si="20"/>
        <v>3360.0476035199999</v>
      </c>
      <c r="K74" s="237">
        <f t="shared" si="20"/>
        <v>3360.0476035199999</v>
      </c>
      <c r="L74" s="237">
        <f t="shared" si="20"/>
        <v>3360.0476035199999</v>
      </c>
      <c r="M74" s="237">
        <f t="shared" si="20"/>
        <v>3360.0476035199999</v>
      </c>
      <c r="N74" s="237">
        <f t="shared" si="20"/>
        <v>3360.0476035199999</v>
      </c>
      <c r="O74" s="237">
        <f t="shared" si="20"/>
        <v>3360.0476035199999</v>
      </c>
      <c r="P74" s="237">
        <f t="shared" si="20"/>
        <v>3360.0476035199999</v>
      </c>
      <c r="Q74" s="237">
        <f t="shared" si="20"/>
        <v>3360.0476035199999</v>
      </c>
      <c r="R74" s="237">
        <f t="shared" si="20"/>
        <v>3360.0476035199999</v>
      </c>
      <c r="S74" s="237">
        <f t="shared" si="20"/>
        <v>3360.0476035199999</v>
      </c>
      <c r="T74" s="237">
        <f t="shared" si="20"/>
        <v>3360.0476035199999</v>
      </c>
      <c r="U74" s="237">
        <f t="shared" si="20"/>
        <v>3360.0476035199999</v>
      </c>
      <c r="V74" s="237">
        <f t="shared" si="20"/>
        <v>3360.0476035199999</v>
      </c>
      <c r="W74" s="237">
        <f t="shared" si="20"/>
        <v>3360.0476035199999</v>
      </c>
      <c r="X74" s="237">
        <f t="shared" si="20"/>
        <v>3360.0476035199999</v>
      </c>
      <c r="Y74" s="237">
        <f t="shared" si="20"/>
        <v>3360.0476035199999</v>
      </c>
      <c r="Z74" s="237">
        <f t="shared" si="20"/>
        <v>3360.0476035199999</v>
      </c>
      <c r="AA74" s="237">
        <f t="shared" si="20"/>
        <v>3360.0476035199999</v>
      </c>
      <c r="AB74" s="237">
        <f t="shared" si="20"/>
        <v>3360.0476035199999</v>
      </c>
      <c r="AC74" s="237">
        <f t="shared" si="20"/>
        <v>3360.0476035199999</v>
      </c>
      <c r="AD74" s="237">
        <f t="shared" si="20"/>
        <v>3360.0476035199999</v>
      </c>
      <c r="AE74" s="237">
        <f t="shared" si="20"/>
        <v>3360.0476035199999</v>
      </c>
      <c r="AF74" s="237">
        <f t="shared" si="20"/>
        <v>3360.0476035199999</v>
      </c>
      <c r="AG74" s="237">
        <f t="shared" si="20"/>
        <v>3360.0476035199999</v>
      </c>
      <c r="AH74" s="237">
        <f t="shared" si="20"/>
        <v>3360.0476035199999</v>
      </c>
      <c r="AI74" s="237">
        <f>+SUBTOTAL(9,AI75:AI76)</f>
        <v>3360.0476035199999</v>
      </c>
      <c r="AJ74" s="237">
        <f t="shared" si="15"/>
        <v>97441.380502079948</v>
      </c>
    </row>
    <row r="75" spans="2:39">
      <c r="B75" s="29"/>
      <c r="C75" s="319" t="s">
        <v>122</v>
      </c>
      <c r="D75" s="41"/>
      <c r="E75" s="32"/>
      <c r="F75" s="241">
        <f>+SUBTOTAL(9,F76)</f>
        <v>0</v>
      </c>
      <c r="G75" s="240">
        <f>+SUBTOTAL(9,G76)</f>
        <v>3360.0476035199999</v>
      </c>
      <c r="H75" s="240">
        <f t="shared" ref="H75:AI75" si="21">+SUBTOTAL(9,H76)</f>
        <v>3360.0476035199999</v>
      </c>
      <c r="I75" s="240">
        <f t="shared" si="21"/>
        <v>3360.0476035199999</v>
      </c>
      <c r="J75" s="240">
        <f t="shared" si="21"/>
        <v>3360.0476035199999</v>
      </c>
      <c r="K75" s="240">
        <f t="shared" si="21"/>
        <v>3360.0476035199999</v>
      </c>
      <c r="L75" s="240">
        <f t="shared" si="21"/>
        <v>3360.0476035199999</v>
      </c>
      <c r="M75" s="240">
        <f t="shared" si="21"/>
        <v>3360.0476035199999</v>
      </c>
      <c r="N75" s="240">
        <f t="shared" si="21"/>
        <v>3360.0476035199999</v>
      </c>
      <c r="O75" s="240">
        <f t="shared" si="21"/>
        <v>3360.0476035199999</v>
      </c>
      <c r="P75" s="240">
        <f t="shared" si="21"/>
        <v>3360.0476035199999</v>
      </c>
      <c r="Q75" s="240">
        <f t="shared" si="21"/>
        <v>3360.0476035199999</v>
      </c>
      <c r="R75" s="240">
        <f t="shared" si="21"/>
        <v>3360.0476035199999</v>
      </c>
      <c r="S75" s="240">
        <f t="shared" si="21"/>
        <v>3360.0476035199999</v>
      </c>
      <c r="T75" s="240">
        <f t="shared" si="21"/>
        <v>3360.0476035199999</v>
      </c>
      <c r="U75" s="240">
        <f t="shared" si="21"/>
        <v>3360.0476035199999</v>
      </c>
      <c r="V75" s="240">
        <f t="shared" si="21"/>
        <v>3360.0476035199999</v>
      </c>
      <c r="W75" s="240">
        <f t="shared" si="21"/>
        <v>3360.0476035199999</v>
      </c>
      <c r="X75" s="240">
        <f t="shared" si="21"/>
        <v>3360.0476035199999</v>
      </c>
      <c r="Y75" s="240">
        <f t="shared" si="21"/>
        <v>3360.0476035199999</v>
      </c>
      <c r="Z75" s="240">
        <f t="shared" si="21"/>
        <v>3360.0476035199999</v>
      </c>
      <c r="AA75" s="240">
        <f t="shared" si="21"/>
        <v>3360.0476035199999</v>
      </c>
      <c r="AB75" s="240">
        <f t="shared" si="21"/>
        <v>3360.0476035199999</v>
      </c>
      <c r="AC75" s="240">
        <f t="shared" si="21"/>
        <v>3360.0476035199999</v>
      </c>
      <c r="AD75" s="240">
        <f t="shared" si="21"/>
        <v>3360.0476035199999</v>
      </c>
      <c r="AE75" s="240">
        <f t="shared" si="21"/>
        <v>3360.0476035199999</v>
      </c>
      <c r="AF75" s="240">
        <f t="shared" si="21"/>
        <v>3360.0476035199999</v>
      </c>
      <c r="AG75" s="240">
        <f t="shared" si="21"/>
        <v>3360.0476035199999</v>
      </c>
      <c r="AH75" s="240">
        <f t="shared" si="21"/>
        <v>3360.0476035199999</v>
      </c>
      <c r="AI75" s="240">
        <f t="shared" si="21"/>
        <v>3360.0476035199999</v>
      </c>
      <c r="AJ75" s="246">
        <f t="shared" si="15"/>
        <v>97441.380502079948</v>
      </c>
    </row>
    <row r="76" spans="2:39" ht="14.4">
      <c r="B76" s="169" t="s">
        <v>911</v>
      </c>
      <c r="C76" s="327" t="s">
        <v>123</v>
      </c>
      <c r="D76" s="169" t="s">
        <v>181</v>
      </c>
      <c r="E76" s="171">
        <f>VLOOKUP(B76,'Preços Unitários'!B:E,4,FALSE)</f>
        <v>15050.74</v>
      </c>
      <c r="F76" s="186">
        <f>$E$76*Quantidades!F78</f>
        <v>0</v>
      </c>
      <c r="G76" s="188">
        <f>$E$76*Quantidades!G78</f>
        <v>3360.0476035199999</v>
      </c>
      <c r="H76" s="188">
        <f>$E$76*Quantidades!H78</f>
        <v>3360.0476035199999</v>
      </c>
      <c r="I76" s="188">
        <f>$E$76*Quantidades!I78</f>
        <v>3360.0476035199999</v>
      </c>
      <c r="J76" s="188">
        <f>$E$76*Quantidades!J78</f>
        <v>3360.0476035199999</v>
      </c>
      <c r="K76" s="188">
        <f>$E$76*Quantidades!K78</f>
        <v>3360.0476035199999</v>
      </c>
      <c r="L76" s="188">
        <f>$E$76*Quantidades!L78</f>
        <v>3360.0476035199999</v>
      </c>
      <c r="M76" s="188">
        <f>$E$76*Quantidades!M78</f>
        <v>3360.0476035199999</v>
      </c>
      <c r="N76" s="188">
        <f>$E$76*Quantidades!N78</f>
        <v>3360.0476035199999</v>
      </c>
      <c r="O76" s="188">
        <f>$E$76*Quantidades!O78</f>
        <v>3360.0476035199999</v>
      </c>
      <c r="P76" s="188">
        <f>$E$76*Quantidades!P78</f>
        <v>3360.0476035199999</v>
      </c>
      <c r="Q76" s="188">
        <f>$E$76*Quantidades!Q78</f>
        <v>3360.0476035199999</v>
      </c>
      <c r="R76" s="188">
        <f>$E$76*Quantidades!R78</f>
        <v>3360.0476035199999</v>
      </c>
      <c r="S76" s="188">
        <f>$E$76*Quantidades!S78</f>
        <v>3360.0476035199999</v>
      </c>
      <c r="T76" s="188">
        <f>$E$76*Quantidades!T78</f>
        <v>3360.0476035199999</v>
      </c>
      <c r="U76" s="188">
        <f>$E$76*Quantidades!U78</f>
        <v>3360.0476035199999</v>
      </c>
      <c r="V76" s="188">
        <f>$E$76*Quantidades!V78</f>
        <v>3360.0476035199999</v>
      </c>
      <c r="W76" s="188">
        <f>$E$76*Quantidades!W78</f>
        <v>3360.0476035199999</v>
      </c>
      <c r="X76" s="188">
        <f>$E$76*Quantidades!X78</f>
        <v>3360.0476035199999</v>
      </c>
      <c r="Y76" s="188">
        <f>$E$76*Quantidades!Y78</f>
        <v>3360.0476035199999</v>
      </c>
      <c r="Z76" s="188">
        <f>$E$76*Quantidades!Z78</f>
        <v>3360.0476035199999</v>
      </c>
      <c r="AA76" s="188">
        <f>$E$76*Quantidades!AA78</f>
        <v>3360.0476035199999</v>
      </c>
      <c r="AB76" s="188">
        <f>$E$76*Quantidades!AB78</f>
        <v>3360.0476035199999</v>
      </c>
      <c r="AC76" s="188">
        <f>$E$76*Quantidades!AC78</f>
        <v>3360.0476035199999</v>
      </c>
      <c r="AD76" s="188">
        <f>$E$76*Quantidades!AD78</f>
        <v>3360.0476035199999</v>
      </c>
      <c r="AE76" s="188">
        <f>$E$76*Quantidades!AE78</f>
        <v>3360.0476035199999</v>
      </c>
      <c r="AF76" s="188">
        <f>$E$76*Quantidades!AF78</f>
        <v>3360.0476035199999</v>
      </c>
      <c r="AG76" s="188">
        <f>$E$76*Quantidades!AG78</f>
        <v>3360.0476035199999</v>
      </c>
      <c r="AH76" s="188">
        <f>$E$76*Quantidades!AH78</f>
        <v>3360.0476035199999</v>
      </c>
      <c r="AI76" s="188">
        <f>$E$76*Quantidades!AI78</f>
        <v>3360.0476035199999</v>
      </c>
      <c r="AJ76" s="247">
        <f t="shared" si="15"/>
        <v>97441.380502079948</v>
      </c>
      <c r="AK76" s="2"/>
    </row>
    <row r="77" spans="2:39"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</row>
    <row r="78" spans="2:39">
      <c r="B78" s="189"/>
      <c r="C78" s="242" t="s">
        <v>215</v>
      </c>
      <c r="D78" s="242"/>
      <c r="E78" s="243"/>
      <c r="F78" s="244">
        <f t="shared" ref="F78:AI78" si="22">+SUM(F74,F71,F63,F58,F51,F43,F30,F17)</f>
        <v>0</v>
      </c>
      <c r="G78" s="244">
        <f t="shared" si="22"/>
        <v>265307.26704485854</v>
      </c>
      <c r="H78" s="244">
        <f t="shared" si="22"/>
        <v>265307.26704485854</v>
      </c>
      <c r="I78" s="244">
        <f t="shared" si="22"/>
        <v>265307.26704485854</v>
      </c>
      <c r="J78" s="244">
        <f t="shared" si="22"/>
        <v>265307.26704485854</v>
      </c>
      <c r="K78" s="244">
        <f t="shared" si="22"/>
        <v>216763.47857357035</v>
      </c>
      <c r="L78" s="244">
        <f t="shared" si="22"/>
        <v>216763.47857357035</v>
      </c>
      <c r="M78" s="244">
        <f t="shared" si="22"/>
        <v>216763.47857357035</v>
      </c>
      <c r="N78" s="244">
        <f t="shared" si="22"/>
        <v>216763.47857357035</v>
      </c>
      <c r="O78" s="244">
        <f t="shared" si="22"/>
        <v>216763.47857357035</v>
      </c>
      <c r="P78" s="244">
        <f t="shared" si="22"/>
        <v>216763.47857357035</v>
      </c>
      <c r="Q78" s="244">
        <f t="shared" si="22"/>
        <v>216763.47857357035</v>
      </c>
      <c r="R78" s="244">
        <f t="shared" si="22"/>
        <v>216763.47857357035</v>
      </c>
      <c r="S78" s="244">
        <f t="shared" si="22"/>
        <v>216763.47857357035</v>
      </c>
      <c r="T78" s="244">
        <f t="shared" si="22"/>
        <v>216763.47857357035</v>
      </c>
      <c r="U78" s="244">
        <f t="shared" si="22"/>
        <v>216763.47857357035</v>
      </c>
      <c r="V78" s="244">
        <f t="shared" si="22"/>
        <v>216763.47857357035</v>
      </c>
      <c r="W78" s="244">
        <f t="shared" si="22"/>
        <v>216763.47857357035</v>
      </c>
      <c r="X78" s="244">
        <f t="shared" si="22"/>
        <v>216763.47857357035</v>
      </c>
      <c r="Y78" s="244">
        <f t="shared" si="22"/>
        <v>216763.47857357035</v>
      </c>
      <c r="Z78" s="244">
        <f t="shared" si="22"/>
        <v>216763.47857357035</v>
      </c>
      <c r="AA78" s="244">
        <f t="shared" si="22"/>
        <v>216763.47857357035</v>
      </c>
      <c r="AB78" s="244">
        <f t="shared" si="22"/>
        <v>216763.47857357035</v>
      </c>
      <c r="AC78" s="244">
        <f t="shared" si="22"/>
        <v>216763.47857357035</v>
      </c>
      <c r="AD78" s="244">
        <f t="shared" si="22"/>
        <v>216763.47857357035</v>
      </c>
      <c r="AE78" s="244">
        <f t="shared" si="22"/>
        <v>216763.47857357035</v>
      </c>
      <c r="AF78" s="244">
        <f t="shared" si="22"/>
        <v>216763.47857357035</v>
      </c>
      <c r="AG78" s="244">
        <f t="shared" si="22"/>
        <v>216763.47857357035</v>
      </c>
      <c r="AH78" s="244">
        <f t="shared" si="22"/>
        <v>216763.47857357035</v>
      </c>
      <c r="AI78" s="244">
        <f t="shared" si="22"/>
        <v>216763.47857357035</v>
      </c>
      <c r="AJ78" s="245">
        <f>+SUM(F78:AI78)</f>
        <v>6480316.0325186905</v>
      </c>
    </row>
    <row r="80" spans="2:39">
      <c r="C80" s="1" t="s">
        <v>216</v>
      </c>
      <c r="AJ80" s="124"/>
    </row>
    <row r="81" spans="2:38">
      <c r="B81" s="22" t="s">
        <v>0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</row>
    <row r="82" spans="2:38" ht="14.4">
      <c r="B82" s="255" t="s">
        <v>217</v>
      </c>
      <c r="C82" s="256" t="str">
        <f>+C17</f>
        <v>PAVIMENTO</v>
      </c>
      <c r="D82" s="257"/>
      <c r="E82" s="257"/>
      <c r="F82" s="237">
        <f t="shared" ref="F82:AJ82" si="23">+F90+F98</f>
        <v>0</v>
      </c>
      <c r="G82" s="237">
        <f t="shared" si="23"/>
        <v>42745.670354355549</v>
      </c>
      <c r="H82" s="237">
        <f t="shared" si="23"/>
        <v>42745.670354355549</v>
      </c>
      <c r="I82" s="237">
        <f t="shared" si="23"/>
        <v>42745.670354355549</v>
      </c>
      <c r="J82" s="237">
        <f t="shared" si="23"/>
        <v>42745.670354355549</v>
      </c>
      <c r="K82" s="237">
        <f t="shared" si="23"/>
        <v>13006.017603063887</v>
      </c>
      <c r="L82" s="237">
        <f t="shared" si="23"/>
        <v>13006.017603063887</v>
      </c>
      <c r="M82" s="237">
        <f t="shared" si="23"/>
        <v>13006.017603063887</v>
      </c>
      <c r="N82" s="237">
        <f t="shared" si="23"/>
        <v>13006.017603063887</v>
      </c>
      <c r="O82" s="237">
        <f t="shared" si="23"/>
        <v>13006.017603063887</v>
      </c>
      <c r="P82" s="237">
        <f t="shared" si="23"/>
        <v>13006.017603063887</v>
      </c>
      <c r="Q82" s="237">
        <f t="shared" si="23"/>
        <v>13006.017603063887</v>
      </c>
      <c r="R82" s="237">
        <f t="shared" si="23"/>
        <v>13006.017603063887</v>
      </c>
      <c r="S82" s="237">
        <f t="shared" si="23"/>
        <v>13006.017603063887</v>
      </c>
      <c r="T82" s="237">
        <f t="shared" si="23"/>
        <v>13006.017603063887</v>
      </c>
      <c r="U82" s="237">
        <f t="shared" si="23"/>
        <v>13006.017603063887</v>
      </c>
      <c r="V82" s="237">
        <f t="shared" si="23"/>
        <v>13006.017603063887</v>
      </c>
      <c r="W82" s="237">
        <f t="shared" si="23"/>
        <v>13006.017603063887</v>
      </c>
      <c r="X82" s="237">
        <f t="shared" si="23"/>
        <v>13006.017603063887</v>
      </c>
      <c r="Y82" s="237">
        <f t="shared" si="23"/>
        <v>13006.017603063887</v>
      </c>
      <c r="Z82" s="237">
        <f t="shared" si="23"/>
        <v>13006.017603063887</v>
      </c>
      <c r="AA82" s="237">
        <f t="shared" si="23"/>
        <v>13006.017603063887</v>
      </c>
      <c r="AB82" s="237">
        <f t="shared" si="23"/>
        <v>13006.017603063887</v>
      </c>
      <c r="AC82" s="237">
        <f t="shared" si="23"/>
        <v>13006.017603063887</v>
      </c>
      <c r="AD82" s="237">
        <f t="shared" si="23"/>
        <v>13006.017603063887</v>
      </c>
      <c r="AE82" s="237">
        <f t="shared" si="23"/>
        <v>13006.017603063887</v>
      </c>
      <c r="AF82" s="237">
        <f t="shared" si="23"/>
        <v>13006.017603063887</v>
      </c>
      <c r="AG82" s="237">
        <f t="shared" si="23"/>
        <v>13006.017603063887</v>
      </c>
      <c r="AH82" s="237">
        <f t="shared" si="23"/>
        <v>13006.017603063887</v>
      </c>
      <c r="AI82" s="237">
        <f t="shared" si="23"/>
        <v>13006.017603063887</v>
      </c>
      <c r="AJ82" s="237">
        <f t="shared" si="23"/>
        <v>496133.12149401935</v>
      </c>
      <c r="AK82" s="2"/>
      <c r="AL82" s="2"/>
    </row>
    <row r="83" spans="2:38" ht="14.4">
      <c r="B83" s="343" t="s">
        <v>11</v>
      </c>
      <c r="C83" s="343" t="str">
        <f>+C18</f>
        <v>Reparos no Pavimento</v>
      </c>
      <c r="D83" s="57" t="s">
        <v>218</v>
      </c>
      <c r="E83" s="190"/>
      <c r="F83" s="191"/>
      <c r="G83" s="192">
        <f t="shared" ref="G83:AJ83" si="24">+G18</f>
        <v>18149.435531999967</v>
      </c>
      <c r="H83" s="192">
        <f t="shared" si="24"/>
        <v>18149.435531999967</v>
      </c>
      <c r="I83" s="192">
        <f t="shared" si="24"/>
        <v>18149.435531999967</v>
      </c>
      <c r="J83" s="192">
        <f t="shared" si="24"/>
        <v>18149.435531999967</v>
      </c>
      <c r="K83" s="192">
        <f t="shared" si="24"/>
        <v>5522.2406399999845</v>
      </c>
      <c r="L83" s="192">
        <f t="shared" si="24"/>
        <v>5522.2406399999845</v>
      </c>
      <c r="M83" s="192">
        <f t="shared" si="24"/>
        <v>5522.2406399999845</v>
      </c>
      <c r="N83" s="192">
        <f t="shared" si="24"/>
        <v>5522.2406399999845</v>
      </c>
      <c r="O83" s="192">
        <f t="shared" si="24"/>
        <v>5522.2406399999845</v>
      </c>
      <c r="P83" s="192">
        <f t="shared" si="24"/>
        <v>5522.2406399999845</v>
      </c>
      <c r="Q83" s="192">
        <f t="shared" si="24"/>
        <v>5522.2406399999845</v>
      </c>
      <c r="R83" s="192">
        <f t="shared" si="24"/>
        <v>5522.2406399999845</v>
      </c>
      <c r="S83" s="192">
        <f t="shared" si="24"/>
        <v>5522.2406399999845</v>
      </c>
      <c r="T83" s="192">
        <f t="shared" si="24"/>
        <v>5522.2406399999845</v>
      </c>
      <c r="U83" s="192">
        <f t="shared" si="24"/>
        <v>5522.2406399999845</v>
      </c>
      <c r="V83" s="192">
        <f t="shared" si="24"/>
        <v>5522.2406399999845</v>
      </c>
      <c r="W83" s="192">
        <f t="shared" si="24"/>
        <v>5522.2406399999845</v>
      </c>
      <c r="X83" s="192">
        <f t="shared" si="24"/>
        <v>5522.2406399999845</v>
      </c>
      <c r="Y83" s="192">
        <f t="shared" si="24"/>
        <v>5522.2406399999845</v>
      </c>
      <c r="Z83" s="192">
        <f t="shared" si="24"/>
        <v>5522.2406399999845</v>
      </c>
      <c r="AA83" s="192">
        <f t="shared" si="24"/>
        <v>5522.2406399999845</v>
      </c>
      <c r="AB83" s="192">
        <f t="shared" si="24"/>
        <v>5522.2406399999845</v>
      </c>
      <c r="AC83" s="192">
        <f t="shared" si="24"/>
        <v>5522.2406399999845</v>
      </c>
      <c r="AD83" s="192">
        <f t="shared" si="24"/>
        <v>5522.2406399999845</v>
      </c>
      <c r="AE83" s="192">
        <f t="shared" si="24"/>
        <v>5522.2406399999845</v>
      </c>
      <c r="AF83" s="192">
        <f t="shared" si="24"/>
        <v>5522.2406399999845</v>
      </c>
      <c r="AG83" s="192">
        <f t="shared" si="24"/>
        <v>5522.2406399999845</v>
      </c>
      <c r="AH83" s="192">
        <f t="shared" si="24"/>
        <v>5522.2406399999845</v>
      </c>
      <c r="AI83" s="192">
        <f t="shared" si="24"/>
        <v>5522.2406399999845</v>
      </c>
      <c r="AJ83" s="248">
        <f t="shared" si="24"/>
        <v>210653.75812799938</v>
      </c>
      <c r="AK83" s="2"/>
    </row>
    <row r="84" spans="2:38" ht="14.4">
      <c r="B84" s="344"/>
      <c r="C84" s="344"/>
      <c r="D84" s="58" t="s">
        <v>219</v>
      </c>
      <c r="E84" s="193">
        <v>6.3299999999999995E-2</v>
      </c>
      <c r="F84" s="194"/>
      <c r="G84" s="195">
        <f>+G83*$E84</f>
        <v>1148.8592691755978</v>
      </c>
      <c r="H84" s="195">
        <f t="shared" ref="H84:AJ84" si="25">+H83*$E84</f>
        <v>1148.8592691755978</v>
      </c>
      <c r="I84" s="195">
        <f t="shared" si="25"/>
        <v>1148.8592691755978</v>
      </c>
      <c r="J84" s="195">
        <f t="shared" si="25"/>
        <v>1148.8592691755978</v>
      </c>
      <c r="K84" s="195">
        <f t="shared" si="25"/>
        <v>349.55783251199898</v>
      </c>
      <c r="L84" s="195">
        <f t="shared" si="25"/>
        <v>349.55783251199898</v>
      </c>
      <c r="M84" s="195">
        <f t="shared" si="25"/>
        <v>349.55783251199898</v>
      </c>
      <c r="N84" s="195">
        <f t="shared" si="25"/>
        <v>349.55783251199898</v>
      </c>
      <c r="O84" s="195">
        <f t="shared" si="25"/>
        <v>349.55783251199898</v>
      </c>
      <c r="P84" s="195">
        <f t="shared" si="25"/>
        <v>349.55783251199898</v>
      </c>
      <c r="Q84" s="195">
        <f t="shared" si="25"/>
        <v>349.55783251199898</v>
      </c>
      <c r="R84" s="195">
        <f t="shared" si="25"/>
        <v>349.55783251199898</v>
      </c>
      <c r="S84" s="195">
        <f t="shared" si="25"/>
        <v>349.55783251199898</v>
      </c>
      <c r="T84" s="195">
        <f t="shared" si="25"/>
        <v>349.55783251199898</v>
      </c>
      <c r="U84" s="195">
        <f t="shared" si="25"/>
        <v>349.55783251199898</v>
      </c>
      <c r="V84" s="195">
        <f t="shared" si="25"/>
        <v>349.55783251199898</v>
      </c>
      <c r="W84" s="195">
        <f t="shared" si="25"/>
        <v>349.55783251199898</v>
      </c>
      <c r="X84" s="195">
        <f t="shared" si="25"/>
        <v>349.55783251199898</v>
      </c>
      <c r="Y84" s="195">
        <f t="shared" si="25"/>
        <v>349.55783251199898</v>
      </c>
      <c r="Z84" s="195">
        <f t="shared" si="25"/>
        <v>349.55783251199898</v>
      </c>
      <c r="AA84" s="195">
        <f t="shared" si="25"/>
        <v>349.55783251199898</v>
      </c>
      <c r="AB84" s="195">
        <f t="shared" si="25"/>
        <v>349.55783251199898</v>
      </c>
      <c r="AC84" s="195">
        <f t="shared" si="25"/>
        <v>349.55783251199898</v>
      </c>
      <c r="AD84" s="195">
        <f t="shared" si="25"/>
        <v>349.55783251199898</v>
      </c>
      <c r="AE84" s="195">
        <f t="shared" si="25"/>
        <v>349.55783251199898</v>
      </c>
      <c r="AF84" s="195">
        <f t="shared" si="25"/>
        <v>349.55783251199898</v>
      </c>
      <c r="AG84" s="195">
        <f t="shared" si="25"/>
        <v>349.55783251199898</v>
      </c>
      <c r="AH84" s="195">
        <f t="shared" si="25"/>
        <v>349.55783251199898</v>
      </c>
      <c r="AI84" s="195">
        <f t="shared" si="25"/>
        <v>349.55783251199898</v>
      </c>
      <c r="AJ84" s="249">
        <f t="shared" si="25"/>
        <v>13334.38288950236</v>
      </c>
    </row>
    <row r="85" spans="2:38" ht="14.4">
      <c r="B85" s="344"/>
      <c r="C85" s="344"/>
      <c r="D85" s="58" t="s">
        <v>220</v>
      </c>
      <c r="E85" s="193">
        <v>5.0000000000000001E-3</v>
      </c>
      <c r="F85" s="194"/>
      <c r="G85" s="195">
        <f>+G83*$E85</f>
        <v>90.747177659999835</v>
      </c>
      <c r="H85" s="195">
        <f t="shared" ref="H85:AJ85" si="26">+H83*$E85</f>
        <v>90.747177659999835</v>
      </c>
      <c r="I85" s="195">
        <f t="shared" si="26"/>
        <v>90.747177659999835</v>
      </c>
      <c r="J85" s="195">
        <f t="shared" si="26"/>
        <v>90.747177659999835</v>
      </c>
      <c r="K85" s="195">
        <f t="shared" si="26"/>
        <v>27.611203199999924</v>
      </c>
      <c r="L85" s="195">
        <f t="shared" si="26"/>
        <v>27.611203199999924</v>
      </c>
      <c r="M85" s="195">
        <f t="shared" si="26"/>
        <v>27.611203199999924</v>
      </c>
      <c r="N85" s="195">
        <f t="shared" si="26"/>
        <v>27.611203199999924</v>
      </c>
      <c r="O85" s="195">
        <f t="shared" si="26"/>
        <v>27.611203199999924</v>
      </c>
      <c r="P85" s="195">
        <f t="shared" si="26"/>
        <v>27.611203199999924</v>
      </c>
      <c r="Q85" s="195">
        <f t="shared" si="26"/>
        <v>27.611203199999924</v>
      </c>
      <c r="R85" s="195">
        <f t="shared" si="26"/>
        <v>27.611203199999924</v>
      </c>
      <c r="S85" s="195">
        <f t="shared" si="26"/>
        <v>27.611203199999924</v>
      </c>
      <c r="T85" s="195">
        <f t="shared" si="26"/>
        <v>27.611203199999924</v>
      </c>
      <c r="U85" s="195">
        <f t="shared" si="26"/>
        <v>27.611203199999924</v>
      </c>
      <c r="V85" s="195">
        <f t="shared" si="26"/>
        <v>27.611203199999924</v>
      </c>
      <c r="W85" s="195">
        <f t="shared" si="26"/>
        <v>27.611203199999924</v>
      </c>
      <c r="X85" s="195">
        <f t="shared" si="26"/>
        <v>27.611203199999924</v>
      </c>
      <c r="Y85" s="195">
        <f t="shared" si="26"/>
        <v>27.611203199999924</v>
      </c>
      <c r="Z85" s="195">
        <f t="shared" si="26"/>
        <v>27.611203199999924</v>
      </c>
      <c r="AA85" s="195">
        <f t="shared" si="26"/>
        <v>27.611203199999924</v>
      </c>
      <c r="AB85" s="195">
        <f t="shared" si="26"/>
        <v>27.611203199999924</v>
      </c>
      <c r="AC85" s="195">
        <f t="shared" si="26"/>
        <v>27.611203199999924</v>
      </c>
      <c r="AD85" s="195">
        <f t="shared" si="26"/>
        <v>27.611203199999924</v>
      </c>
      <c r="AE85" s="195">
        <f t="shared" si="26"/>
        <v>27.611203199999924</v>
      </c>
      <c r="AF85" s="195">
        <f t="shared" si="26"/>
        <v>27.611203199999924</v>
      </c>
      <c r="AG85" s="195">
        <f t="shared" si="26"/>
        <v>27.611203199999924</v>
      </c>
      <c r="AH85" s="195">
        <f t="shared" si="26"/>
        <v>27.611203199999924</v>
      </c>
      <c r="AI85" s="195">
        <f t="shared" si="26"/>
        <v>27.611203199999924</v>
      </c>
      <c r="AJ85" s="249">
        <f t="shared" si="26"/>
        <v>1053.268790639997</v>
      </c>
    </row>
    <row r="86" spans="2:38" ht="14.4">
      <c r="B86" s="344"/>
      <c r="C86" s="344"/>
      <c r="D86" s="58" t="s">
        <v>221</v>
      </c>
      <c r="E86" s="193">
        <v>2.8000000000000001E-2</v>
      </c>
      <c r="F86" s="194"/>
      <c r="G86" s="195">
        <f>+G83*$E86</f>
        <v>508.1841948959991</v>
      </c>
      <c r="H86" s="195">
        <f t="shared" ref="H86:AJ86" si="27">+H83*$E86</f>
        <v>508.1841948959991</v>
      </c>
      <c r="I86" s="195">
        <f t="shared" si="27"/>
        <v>508.1841948959991</v>
      </c>
      <c r="J86" s="195">
        <f t="shared" si="27"/>
        <v>508.1841948959991</v>
      </c>
      <c r="K86" s="195">
        <f t="shared" si="27"/>
        <v>154.62273791999957</v>
      </c>
      <c r="L86" s="195">
        <f t="shared" si="27"/>
        <v>154.62273791999957</v>
      </c>
      <c r="M86" s="195">
        <f t="shared" si="27"/>
        <v>154.62273791999957</v>
      </c>
      <c r="N86" s="195">
        <f t="shared" si="27"/>
        <v>154.62273791999957</v>
      </c>
      <c r="O86" s="195">
        <f t="shared" si="27"/>
        <v>154.62273791999957</v>
      </c>
      <c r="P86" s="195">
        <f t="shared" si="27"/>
        <v>154.62273791999957</v>
      </c>
      <c r="Q86" s="195">
        <f t="shared" si="27"/>
        <v>154.62273791999957</v>
      </c>
      <c r="R86" s="195">
        <f t="shared" si="27"/>
        <v>154.62273791999957</v>
      </c>
      <c r="S86" s="195">
        <f t="shared" si="27"/>
        <v>154.62273791999957</v>
      </c>
      <c r="T86" s="195">
        <f t="shared" si="27"/>
        <v>154.62273791999957</v>
      </c>
      <c r="U86" s="195">
        <f t="shared" si="27"/>
        <v>154.62273791999957</v>
      </c>
      <c r="V86" s="195">
        <f t="shared" si="27"/>
        <v>154.62273791999957</v>
      </c>
      <c r="W86" s="195">
        <f t="shared" si="27"/>
        <v>154.62273791999957</v>
      </c>
      <c r="X86" s="195">
        <f t="shared" si="27"/>
        <v>154.62273791999957</v>
      </c>
      <c r="Y86" s="195">
        <f t="shared" si="27"/>
        <v>154.62273791999957</v>
      </c>
      <c r="Z86" s="195">
        <f t="shared" si="27"/>
        <v>154.62273791999957</v>
      </c>
      <c r="AA86" s="195">
        <f t="shared" si="27"/>
        <v>154.62273791999957</v>
      </c>
      <c r="AB86" s="195">
        <f t="shared" si="27"/>
        <v>154.62273791999957</v>
      </c>
      <c r="AC86" s="195">
        <f t="shared" si="27"/>
        <v>154.62273791999957</v>
      </c>
      <c r="AD86" s="195">
        <f t="shared" si="27"/>
        <v>154.62273791999957</v>
      </c>
      <c r="AE86" s="195">
        <f t="shared" si="27"/>
        <v>154.62273791999957</v>
      </c>
      <c r="AF86" s="195">
        <f t="shared" si="27"/>
        <v>154.62273791999957</v>
      </c>
      <c r="AG86" s="195">
        <f t="shared" si="27"/>
        <v>154.62273791999957</v>
      </c>
      <c r="AH86" s="195">
        <f t="shared" si="27"/>
        <v>154.62273791999957</v>
      </c>
      <c r="AI86" s="195">
        <f t="shared" si="27"/>
        <v>154.62273791999957</v>
      </c>
      <c r="AJ86" s="249">
        <f t="shared" si="27"/>
        <v>5898.3052275839827</v>
      </c>
    </row>
    <row r="87" spans="2:38" ht="14.4">
      <c r="B87" s="344"/>
      <c r="C87" s="344"/>
      <c r="D87" s="58" t="s">
        <v>222</v>
      </c>
      <c r="E87" s="193">
        <v>5.0000000000000001E-3</v>
      </c>
      <c r="F87" s="194"/>
      <c r="G87" s="195">
        <f>+G83*$E87</f>
        <v>90.747177659999835</v>
      </c>
      <c r="H87" s="195">
        <f t="shared" ref="H87:AJ87" si="28">+H83*$E87</f>
        <v>90.747177659999835</v>
      </c>
      <c r="I87" s="195">
        <f t="shared" si="28"/>
        <v>90.747177659999835</v>
      </c>
      <c r="J87" s="195">
        <f t="shared" si="28"/>
        <v>90.747177659999835</v>
      </c>
      <c r="K87" s="195">
        <f t="shared" si="28"/>
        <v>27.611203199999924</v>
      </c>
      <c r="L87" s="195">
        <f t="shared" si="28"/>
        <v>27.611203199999924</v>
      </c>
      <c r="M87" s="195">
        <f t="shared" si="28"/>
        <v>27.611203199999924</v>
      </c>
      <c r="N87" s="195">
        <f t="shared" si="28"/>
        <v>27.611203199999924</v>
      </c>
      <c r="O87" s="195">
        <f t="shared" si="28"/>
        <v>27.611203199999924</v>
      </c>
      <c r="P87" s="195">
        <f t="shared" si="28"/>
        <v>27.611203199999924</v>
      </c>
      <c r="Q87" s="195">
        <f t="shared" si="28"/>
        <v>27.611203199999924</v>
      </c>
      <c r="R87" s="195">
        <f t="shared" si="28"/>
        <v>27.611203199999924</v>
      </c>
      <c r="S87" s="195">
        <f t="shared" si="28"/>
        <v>27.611203199999924</v>
      </c>
      <c r="T87" s="195">
        <f t="shared" si="28"/>
        <v>27.611203199999924</v>
      </c>
      <c r="U87" s="195">
        <f t="shared" si="28"/>
        <v>27.611203199999924</v>
      </c>
      <c r="V87" s="195">
        <f t="shared" si="28"/>
        <v>27.611203199999924</v>
      </c>
      <c r="W87" s="195">
        <f t="shared" si="28"/>
        <v>27.611203199999924</v>
      </c>
      <c r="X87" s="195">
        <f t="shared" si="28"/>
        <v>27.611203199999924</v>
      </c>
      <c r="Y87" s="195">
        <f t="shared" si="28"/>
        <v>27.611203199999924</v>
      </c>
      <c r="Z87" s="195">
        <f t="shared" si="28"/>
        <v>27.611203199999924</v>
      </c>
      <c r="AA87" s="195">
        <f t="shared" si="28"/>
        <v>27.611203199999924</v>
      </c>
      <c r="AB87" s="195">
        <f t="shared" si="28"/>
        <v>27.611203199999924</v>
      </c>
      <c r="AC87" s="195">
        <f t="shared" si="28"/>
        <v>27.611203199999924</v>
      </c>
      <c r="AD87" s="195">
        <f t="shared" si="28"/>
        <v>27.611203199999924</v>
      </c>
      <c r="AE87" s="195">
        <f t="shared" si="28"/>
        <v>27.611203199999924</v>
      </c>
      <c r="AF87" s="195">
        <f t="shared" si="28"/>
        <v>27.611203199999924</v>
      </c>
      <c r="AG87" s="195">
        <f t="shared" si="28"/>
        <v>27.611203199999924</v>
      </c>
      <c r="AH87" s="195">
        <f t="shared" si="28"/>
        <v>27.611203199999924</v>
      </c>
      <c r="AI87" s="195">
        <f t="shared" si="28"/>
        <v>27.611203199999924</v>
      </c>
      <c r="AJ87" s="249">
        <f t="shared" si="28"/>
        <v>1053.268790639997</v>
      </c>
    </row>
    <row r="88" spans="2:38" ht="14.4">
      <c r="B88" s="344"/>
      <c r="C88" s="344"/>
      <c r="D88" s="58" t="s">
        <v>223</v>
      </c>
      <c r="E88" s="196"/>
      <c r="F88" s="194"/>
      <c r="G88" s="195">
        <f>+SUBTOTAL(9,G83:G87)</f>
        <v>19987.973351391563</v>
      </c>
      <c r="H88" s="195">
        <f t="shared" ref="H88:AJ88" si="29">+SUBTOTAL(9,H83:H87)</f>
        <v>19987.973351391563</v>
      </c>
      <c r="I88" s="195">
        <f t="shared" si="29"/>
        <v>19987.973351391563</v>
      </c>
      <c r="J88" s="195">
        <f t="shared" si="29"/>
        <v>19987.973351391563</v>
      </c>
      <c r="K88" s="195">
        <f t="shared" si="29"/>
        <v>6081.6436168319833</v>
      </c>
      <c r="L88" s="195">
        <f t="shared" si="29"/>
        <v>6081.6436168319833</v>
      </c>
      <c r="M88" s="195">
        <f t="shared" si="29"/>
        <v>6081.6436168319833</v>
      </c>
      <c r="N88" s="195">
        <f t="shared" si="29"/>
        <v>6081.6436168319833</v>
      </c>
      <c r="O88" s="195">
        <f t="shared" si="29"/>
        <v>6081.6436168319833</v>
      </c>
      <c r="P88" s="195">
        <f t="shared" si="29"/>
        <v>6081.6436168319833</v>
      </c>
      <c r="Q88" s="195">
        <f t="shared" si="29"/>
        <v>6081.6436168319833</v>
      </c>
      <c r="R88" s="195">
        <f t="shared" si="29"/>
        <v>6081.6436168319833</v>
      </c>
      <c r="S88" s="195">
        <f t="shared" si="29"/>
        <v>6081.6436168319833</v>
      </c>
      <c r="T88" s="195">
        <f t="shared" si="29"/>
        <v>6081.6436168319833</v>
      </c>
      <c r="U88" s="195">
        <f t="shared" si="29"/>
        <v>6081.6436168319833</v>
      </c>
      <c r="V88" s="195">
        <f t="shared" si="29"/>
        <v>6081.6436168319833</v>
      </c>
      <c r="W88" s="195">
        <f t="shared" si="29"/>
        <v>6081.6436168319833</v>
      </c>
      <c r="X88" s="195">
        <f t="shared" si="29"/>
        <v>6081.6436168319833</v>
      </c>
      <c r="Y88" s="195">
        <f t="shared" si="29"/>
        <v>6081.6436168319833</v>
      </c>
      <c r="Z88" s="195">
        <f t="shared" si="29"/>
        <v>6081.6436168319833</v>
      </c>
      <c r="AA88" s="195">
        <f t="shared" si="29"/>
        <v>6081.6436168319833</v>
      </c>
      <c r="AB88" s="195">
        <f t="shared" si="29"/>
        <v>6081.6436168319833</v>
      </c>
      <c r="AC88" s="195">
        <f t="shared" si="29"/>
        <v>6081.6436168319833</v>
      </c>
      <c r="AD88" s="195">
        <f t="shared" si="29"/>
        <v>6081.6436168319833</v>
      </c>
      <c r="AE88" s="195">
        <f t="shared" si="29"/>
        <v>6081.6436168319833</v>
      </c>
      <c r="AF88" s="195">
        <f t="shared" si="29"/>
        <v>6081.6436168319833</v>
      </c>
      <c r="AG88" s="195">
        <f t="shared" si="29"/>
        <v>6081.6436168319833</v>
      </c>
      <c r="AH88" s="195">
        <f t="shared" si="29"/>
        <v>6081.6436168319833</v>
      </c>
      <c r="AI88" s="195">
        <f t="shared" si="29"/>
        <v>6081.6436168319833</v>
      </c>
      <c r="AJ88" s="249">
        <f t="shared" si="29"/>
        <v>231992.9838263657</v>
      </c>
    </row>
    <row r="89" spans="2:38" ht="14.4">
      <c r="B89" s="344"/>
      <c r="C89" s="344"/>
      <c r="D89" s="58" t="s">
        <v>243</v>
      </c>
      <c r="E89" s="197">
        <f>BDI!$F$33</f>
        <v>0.26450000000000001</v>
      </c>
      <c r="F89" s="194"/>
      <c r="G89" s="195">
        <f>+G88*$E89</f>
        <v>5286.8189514430687</v>
      </c>
      <c r="H89" s="195">
        <f t="shared" ref="H89:AJ89" si="30">+H88*$E89</f>
        <v>5286.8189514430687</v>
      </c>
      <c r="I89" s="195">
        <f t="shared" si="30"/>
        <v>5286.8189514430687</v>
      </c>
      <c r="J89" s="195">
        <f t="shared" si="30"/>
        <v>5286.8189514430687</v>
      </c>
      <c r="K89" s="195">
        <f t="shared" si="30"/>
        <v>1608.5947366520597</v>
      </c>
      <c r="L89" s="195">
        <f t="shared" si="30"/>
        <v>1608.5947366520597</v>
      </c>
      <c r="M89" s="195">
        <f t="shared" si="30"/>
        <v>1608.5947366520597</v>
      </c>
      <c r="N89" s="195">
        <f t="shared" si="30"/>
        <v>1608.5947366520597</v>
      </c>
      <c r="O89" s="195">
        <f t="shared" si="30"/>
        <v>1608.5947366520597</v>
      </c>
      <c r="P89" s="195">
        <f t="shared" si="30"/>
        <v>1608.5947366520597</v>
      </c>
      <c r="Q89" s="195">
        <f t="shared" si="30"/>
        <v>1608.5947366520597</v>
      </c>
      <c r="R89" s="195">
        <f t="shared" si="30"/>
        <v>1608.5947366520597</v>
      </c>
      <c r="S89" s="195">
        <f t="shared" si="30"/>
        <v>1608.5947366520597</v>
      </c>
      <c r="T89" s="195">
        <f t="shared" si="30"/>
        <v>1608.5947366520597</v>
      </c>
      <c r="U89" s="195">
        <f t="shared" si="30"/>
        <v>1608.5947366520597</v>
      </c>
      <c r="V89" s="195">
        <f t="shared" si="30"/>
        <v>1608.5947366520597</v>
      </c>
      <c r="W89" s="195">
        <f t="shared" si="30"/>
        <v>1608.5947366520597</v>
      </c>
      <c r="X89" s="195">
        <f t="shared" si="30"/>
        <v>1608.5947366520597</v>
      </c>
      <c r="Y89" s="195">
        <f t="shared" si="30"/>
        <v>1608.5947366520597</v>
      </c>
      <c r="Z89" s="195">
        <f t="shared" si="30"/>
        <v>1608.5947366520597</v>
      </c>
      <c r="AA89" s="195">
        <f t="shared" si="30"/>
        <v>1608.5947366520597</v>
      </c>
      <c r="AB89" s="195">
        <f t="shared" si="30"/>
        <v>1608.5947366520597</v>
      </c>
      <c r="AC89" s="195">
        <f t="shared" si="30"/>
        <v>1608.5947366520597</v>
      </c>
      <c r="AD89" s="195">
        <f t="shared" si="30"/>
        <v>1608.5947366520597</v>
      </c>
      <c r="AE89" s="195">
        <f t="shared" si="30"/>
        <v>1608.5947366520597</v>
      </c>
      <c r="AF89" s="195">
        <f t="shared" si="30"/>
        <v>1608.5947366520597</v>
      </c>
      <c r="AG89" s="195">
        <f t="shared" si="30"/>
        <v>1608.5947366520597</v>
      </c>
      <c r="AH89" s="195">
        <f t="shared" si="30"/>
        <v>1608.5947366520597</v>
      </c>
      <c r="AI89" s="195">
        <f t="shared" si="30"/>
        <v>1608.5947366520597</v>
      </c>
      <c r="AJ89" s="249">
        <f t="shared" si="30"/>
        <v>61362.14422207373</v>
      </c>
    </row>
    <row r="90" spans="2:38" ht="14.4">
      <c r="B90" s="346"/>
      <c r="C90" s="346"/>
      <c r="D90" s="59" t="s">
        <v>224</v>
      </c>
      <c r="E90" s="198"/>
      <c r="F90" s="199"/>
      <c r="G90" s="60">
        <f>+SUM(G88:G89)</f>
        <v>25274.792302834634</v>
      </c>
      <c r="H90" s="60">
        <f t="shared" ref="H90:AJ90" si="31">+SUM(H88:H89)</f>
        <v>25274.792302834634</v>
      </c>
      <c r="I90" s="60">
        <f t="shared" si="31"/>
        <v>25274.792302834634</v>
      </c>
      <c r="J90" s="60">
        <f t="shared" si="31"/>
        <v>25274.792302834634</v>
      </c>
      <c r="K90" s="60">
        <f t="shared" si="31"/>
        <v>7690.2383534840428</v>
      </c>
      <c r="L90" s="60">
        <f t="shared" si="31"/>
        <v>7690.2383534840428</v>
      </c>
      <c r="M90" s="60">
        <f t="shared" si="31"/>
        <v>7690.2383534840428</v>
      </c>
      <c r="N90" s="60">
        <f t="shared" si="31"/>
        <v>7690.2383534840428</v>
      </c>
      <c r="O90" s="60">
        <f t="shared" si="31"/>
        <v>7690.2383534840428</v>
      </c>
      <c r="P90" s="60">
        <f t="shared" si="31"/>
        <v>7690.2383534840428</v>
      </c>
      <c r="Q90" s="60">
        <f t="shared" si="31"/>
        <v>7690.2383534840428</v>
      </c>
      <c r="R90" s="60">
        <f t="shared" si="31"/>
        <v>7690.2383534840428</v>
      </c>
      <c r="S90" s="60">
        <f t="shared" si="31"/>
        <v>7690.2383534840428</v>
      </c>
      <c r="T90" s="60">
        <f t="shared" si="31"/>
        <v>7690.2383534840428</v>
      </c>
      <c r="U90" s="60">
        <f t="shared" si="31"/>
        <v>7690.2383534840428</v>
      </c>
      <c r="V90" s="60">
        <f t="shared" si="31"/>
        <v>7690.2383534840428</v>
      </c>
      <c r="W90" s="60">
        <f t="shared" si="31"/>
        <v>7690.2383534840428</v>
      </c>
      <c r="X90" s="60">
        <f t="shared" si="31"/>
        <v>7690.2383534840428</v>
      </c>
      <c r="Y90" s="60">
        <f t="shared" si="31"/>
        <v>7690.2383534840428</v>
      </c>
      <c r="Z90" s="60">
        <f t="shared" si="31"/>
        <v>7690.2383534840428</v>
      </c>
      <c r="AA90" s="60">
        <f t="shared" si="31"/>
        <v>7690.2383534840428</v>
      </c>
      <c r="AB90" s="60">
        <f t="shared" si="31"/>
        <v>7690.2383534840428</v>
      </c>
      <c r="AC90" s="60">
        <f t="shared" si="31"/>
        <v>7690.2383534840428</v>
      </c>
      <c r="AD90" s="60">
        <f t="shared" si="31"/>
        <v>7690.2383534840428</v>
      </c>
      <c r="AE90" s="60">
        <f t="shared" si="31"/>
        <v>7690.2383534840428</v>
      </c>
      <c r="AF90" s="60">
        <f t="shared" si="31"/>
        <v>7690.2383534840428</v>
      </c>
      <c r="AG90" s="60">
        <f t="shared" si="31"/>
        <v>7690.2383534840428</v>
      </c>
      <c r="AH90" s="60">
        <f t="shared" si="31"/>
        <v>7690.2383534840428</v>
      </c>
      <c r="AI90" s="60">
        <f t="shared" si="31"/>
        <v>7690.2383534840428</v>
      </c>
      <c r="AJ90" s="253">
        <f t="shared" si="31"/>
        <v>293355.12804843945</v>
      </c>
      <c r="AK90" s="2"/>
    </row>
    <row r="91" spans="2:38" ht="14.4">
      <c r="B91" s="343" t="s">
        <v>12</v>
      </c>
      <c r="C91" s="343" t="str">
        <f>+C25</f>
        <v>Produtos derivados de petróleo</v>
      </c>
      <c r="D91" s="57" t="s">
        <v>218</v>
      </c>
      <c r="E91" s="190"/>
      <c r="F91" s="191"/>
      <c r="G91" s="192">
        <f t="shared" ref="G91:AI91" si="32">+G25</f>
        <v>13794.668002258923</v>
      </c>
      <c r="H91" s="192">
        <f t="shared" si="32"/>
        <v>13794.668002258923</v>
      </c>
      <c r="I91" s="192">
        <f t="shared" si="32"/>
        <v>13794.668002258923</v>
      </c>
      <c r="J91" s="192">
        <f t="shared" si="32"/>
        <v>13794.668002258923</v>
      </c>
      <c r="K91" s="192">
        <f t="shared" si="32"/>
        <v>4197.2366646373212</v>
      </c>
      <c r="L91" s="192">
        <f t="shared" si="32"/>
        <v>4197.2366646373212</v>
      </c>
      <c r="M91" s="192">
        <f t="shared" si="32"/>
        <v>4197.2366646373212</v>
      </c>
      <c r="N91" s="192">
        <f t="shared" si="32"/>
        <v>4197.2366646373212</v>
      </c>
      <c r="O91" s="192">
        <f t="shared" si="32"/>
        <v>4197.2366646373212</v>
      </c>
      <c r="P91" s="192">
        <f t="shared" si="32"/>
        <v>4197.2366646373212</v>
      </c>
      <c r="Q91" s="192">
        <f t="shared" si="32"/>
        <v>4197.2366646373212</v>
      </c>
      <c r="R91" s="192">
        <f t="shared" si="32"/>
        <v>4197.2366646373212</v>
      </c>
      <c r="S91" s="192">
        <f t="shared" si="32"/>
        <v>4197.2366646373212</v>
      </c>
      <c r="T91" s="192">
        <f t="shared" si="32"/>
        <v>4197.2366646373212</v>
      </c>
      <c r="U91" s="192">
        <f t="shared" si="32"/>
        <v>4197.2366646373212</v>
      </c>
      <c r="V91" s="192">
        <f t="shared" si="32"/>
        <v>4197.2366646373212</v>
      </c>
      <c r="W91" s="192">
        <f t="shared" si="32"/>
        <v>4197.2366646373212</v>
      </c>
      <c r="X91" s="192">
        <f t="shared" si="32"/>
        <v>4197.2366646373212</v>
      </c>
      <c r="Y91" s="192">
        <f t="shared" si="32"/>
        <v>4197.2366646373212</v>
      </c>
      <c r="Z91" s="192">
        <f t="shared" si="32"/>
        <v>4197.2366646373212</v>
      </c>
      <c r="AA91" s="192">
        <f t="shared" si="32"/>
        <v>4197.2366646373212</v>
      </c>
      <c r="AB91" s="192">
        <f t="shared" si="32"/>
        <v>4197.2366646373212</v>
      </c>
      <c r="AC91" s="192">
        <f t="shared" si="32"/>
        <v>4197.2366646373212</v>
      </c>
      <c r="AD91" s="192">
        <f t="shared" si="32"/>
        <v>4197.2366646373212</v>
      </c>
      <c r="AE91" s="192">
        <f t="shared" si="32"/>
        <v>4197.2366646373212</v>
      </c>
      <c r="AF91" s="192">
        <f t="shared" si="32"/>
        <v>4197.2366646373212</v>
      </c>
      <c r="AG91" s="192">
        <f t="shared" si="32"/>
        <v>4197.2366646373212</v>
      </c>
      <c r="AH91" s="192">
        <f t="shared" si="32"/>
        <v>4197.2366646373212</v>
      </c>
      <c r="AI91" s="192">
        <f t="shared" si="32"/>
        <v>4197.2366646373212</v>
      </c>
      <c r="AJ91" s="248">
        <f t="shared" ref="AJ91:AJ98" si="33">+SUM(F91:AI91)</f>
        <v>160109.58862496875</v>
      </c>
    </row>
    <row r="92" spans="2:38" ht="14.4">
      <c r="B92" s="344"/>
      <c r="C92" s="344"/>
      <c r="D92" s="58" t="s">
        <v>219</v>
      </c>
      <c r="E92" s="193">
        <v>6.3299999999999995E-2</v>
      </c>
      <c r="F92" s="194"/>
      <c r="G92" s="195">
        <f t="shared" ref="G92:AI92" si="34">+G91*$E92</f>
        <v>873.20248454298974</v>
      </c>
      <c r="H92" s="195">
        <f t="shared" si="34"/>
        <v>873.20248454298974</v>
      </c>
      <c r="I92" s="195">
        <f t="shared" si="34"/>
        <v>873.20248454298974</v>
      </c>
      <c r="J92" s="195">
        <f t="shared" si="34"/>
        <v>873.20248454298974</v>
      </c>
      <c r="K92" s="195">
        <f t="shared" si="34"/>
        <v>265.68508087154243</v>
      </c>
      <c r="L92" s="195">
        <f t="shared" si="34"/>
        <v>265.68508087154243</v>
      </c>
      <c r="M92" s="195">
        <f t="shared" si="34"/>
        <v>265.68508087154243</v>
      </c>
      <c r="N92" s="195">
        <f t="shared" si="34"/>
        <v>265.68508087154243</v>
      </c>
      <c r="O92" s="195">
        <f t="shared" si="34"/>
        <v>265.68508087154243</v>
      </c>
      <c r="P92" s="195">
        <f t="shared" si="34"/>
        <v>265.68508087154243</v>
      </c>
      <c r="Q92" s="195">
        <f t="shared" si="34"/>
        <v>265.68508087154243</v>
      </c>
      <c r="R92" s="195">
        <f t="shared" si="34"/>
        <v>265.68508087154243</v>
      </c>
      <c r="S92" s="195">
        <f t="shared" si="34"/>
        <v>265.68508087154243</v>
      </c>
      <c r="T92" s="195">
        <f t="shared" si="34"/>
        <v>265.68508087154243</v>
      </c>
      <c r="U92" s="195">
        <f t="shared" si="34"/>
        <v>265.68508087154243</v>
      </c>
      <c r="V92" s="195">
        <f t="shared" si="34"/>
        <v>265.68508087154243</v>
      </c>
      <c r="W92" s="195">
        <f t="shared" si="34"/>
        <v>265.68508087154243</v>
      </c>
      <c r="X92" s="195">
        <f t="shared" si="34"/>
        <v>265.68508087154243</v>
      </c>
      <c r="Y92" s="195">
        <f t="shared" si="34"/>
        <v>265.68508087154243</v>
      </c>
      <c r="Z92" s="195">
        <f t="shared" si="34"/>
        <v>265.68508087154243</v>
      </c>
      <c r="AA92" s="195">
        <f t="shared" si="34"/>
        <v>265.68508087154243</v>
      </c>
      <c r="AB92" s="195">
        <f t="shared" si="34"/>
        <v>265.68508087154243</v>
      </c>
      <c r="AC92" s="195">
        <f t="shared" si="34"/>
        <v>265.68508087154243</v>
      </c>
      <c r="AD92" s="195">
        <f t="shared" si="34"/>
        <v>265.68508087154243</v>
      </c>
      <c r="AE92" s="195">
        <f t="shared" si="34"/>
        <v>265.68508087154243</v>
      </c>
      <c r="AF92" s="195">
        <f t="shared" si="34"/>
        <v>265.68508087154243</v>
      </c>
      <c r="AG92" s="195">
        <f t="shared" si="34"/>
        <v>265.68508087154243</v>
      </c>
      <c r="AH92" s="195">
        <f t="shared" si="34"/>
        <v>265.68508087154243</v>
      </c>
      <c r="AI92" s="195">
        <f t="shared" si="34"/>
        <v>265.68508087154243</v>
      </c>
      <c r="AJ92" s="249">
        <f t="shared" si="33"/>
        <v>10134.936959960523</v>
      </c>
    </row>
    <row r="93" spans="2:38" ht="14.4">
      <c r="B93" s="344"/>
      <c r="C93" s="344"/>
      <c r="D93" s="58" t="s">
        <v>220</v>
      </c>
      <c r="E93" s="193">
        <v>5.0000000000000001E-3</v>
      </c>
      <c r="F93" s="194"/>
      <c r="G93" s="195">
        <f>+G91*$E93</f>
        <v>68.97334001129461</v>
      </c>
      <c r="H93" s="195">
        <f t="shared" ref="H93:AI93" si="35">+H91*$E93</f>
        <v>68.97334001129461</v>
      </c>
      <c r="I93" s="195">
        <f t="shared" si="35"/>
        <v>68.97334001129461</v>
      </c>
      <c r="J93" s="195">
        <f t="shared" si="35"/>
        <v>68.97334001129461</v>
      </c>
      <c r="K93" s="195">
        <f t="shared" si="35"/>
        <v>20.986183323186605</v>
      </c>
      <c r="L93" s="195">
        <f t="shared" si="35"/>
        <v>20.986183323186605</v>
      </c>
      <c r="M93" s="195">
        <f t="shared" si="35"/>
        <v>20.986183323186605</v>
      </c>
      <c r="N93" s="195">
        <f t="shared" si="35"/>
        <v>20.986183323186605</v>
      </c>
      <c r="O93" s="195">
        <f t="shared" si="35"/>
        <v>20.986183323186605</v>
      </c>
      <c r="P93" s="195">
        <f t="shared" si="35"/>
        <v>20.986183323186605</v>
      </c>
      <c r="Q93" s="195">
        <f t="shared" si="35"/>
        <v>20.986183323186605</v>
      </c>
      <c r="R93" s="195">
        <f t="shared" si="35"/>
        <v>20.986183323186605</v>
      </c>
      <c r="S93" s="195">
        <f t="shared" si="35"/>
        <v>20.986183323186605</v>
      </c>
      <c r="T93" s="195">
        <f t="shared" si="35"/>
        <v>20.986183323186605</v>
      </c>
      <c r="U93" s="195">
        <f t="shared" si="35"/>
        <v>20.986183323186605</v>
      </c>
      <c r="V93" s="195">
        <f t="shared" si="35"/>
        <v>20.986183323186605</v>
      </c>
      <c r="W93" s="195">
        <f t="shared" si="35"/>
        <v>20.986183323186605</v>
      </c>
      <c r="X93" s="195">
        <f t="shared" si="35"/>
        <v>20.986183323186605</v>
      </c>
      <c r="Y93" s="195">
        <f t="shared" si="35"/>
        <v>20.986183323186605</v>
      </c>
      <c r="Z93" s="195">
        <f t="shared" si="35"/>
        <v>20.986183323186605</v>
      </c>
      <c r="AA93" s="195">
        <f t="shared" si="35"/>
        <v>20.986183323186605</v>
      </c>
      <c r="AB93" s="195">
        <f t="shared" si="35"/>
        <v>20.986183323186605</v>
      </c>
      <c r="AC93" s="195">
        <f t="shared" si="35"/>
        <v>20.986183323186605</v>
      </c>
      <c r="AD93" s="195">
        <f t="shared" si="35"/>
        <v>20.986183323186605</v>
      </c>
      <c r="AE93" s="195">
        <f t="shared" si="35"/>
        <v>20.986183323186605</v>
      </c>
      <c r="AF93" s="195">
        <f t="shared" si="35"/>
        <v>20.986183323186605</v>
      </c>
      <c r="AG93" s="195">
        <f t="shared" si="35"/>
        <v>20.986183323186605</v>
      </c>
      <c r="AH93" s="195">
        <f t="shared" si="35"/>
        <v>20.986183323186605</v>
      </c>
      <c r="AI93" s="195">
        <f t="shared" si="35"/>
        <v>20.986183323186605</v>
      </c>
      <c r="AJ93" s="249">
        <f t="shared" si="33"/>
        <v>800.5479431248441</v>
      </c>
    </row>
    <row r="94" spans="2:38" ht="14.4">
      <c r="B94" s="344"/>
      <c r="C94" s="344"/>
      <c r="D94" s="58" t="s">
        <v>221</v>
      </c>
      <c r="E94" s="193">
        <v>2.8000000000000001E-2</v>
      </c>
      <c r="F94" s="194"/>
      <c r="G94" s="195">
        <f>+G91*$E94</f>
        <v>386.25070406324983</v>
      </c>
      <c r="H94" s="195">
        <f t="shared" ref="H94:AI94" si="36">+H91*$E94</f>
        <v>386.25070406324983</v>
      </c>
      <c r="I94" s="195">
        <f t="shared" si="36"/>
        <v>386.25070406324983</v>
      </c>
      <c r="J94" s="195">
        <f t="shared" si="36"/>
        <v>386.25070406324983</v>
      </c>
      <c r="K94" s="195">
        <f t="shared" si="36"/>
        <v>117.52262660984499</v>
      </c>
      <c r="L94" s="195">
        <f t="shared" si="36"/>
        <v>117.52262660984499</v>
      </c>
      <c r="M94" s="195">
        <f t="shared" si="36"/>
        <v>117.52262660984499</v>
      </c>
      <c r="N94" s="195">
        <f t="shared" si="36"/>
        <v>117.52262660984499</v>
      </c>
      <c r="O94" s="195">
        <f t="shared" si="36"/>
        <v>117.52262660984499</v>
      </c>
      <c r="P94" s="195">
        <f t="shared" si="36"/>
        <v>117.52262660984499</v>
      </c>
      <c r="Q94" s="195">
        <f t="shared" si="36"/>
        <v>117.52262660984499</v>
      </c>
      <c r="R94" s="195">
        <f t="shared" si="36"/>
        <v>117.52262660984499</v>
      </c>
      <c r="S94" s="195">
        <f t="shared" si="36"/>
        <v>117.52262660984499</v>
      </c>
      <c r="T94" s="195">
        <f t="shared" si="36"/>
        <v>117.52262660984499</v>
      </c>
      <c r="U94" s="195">
        <f t="shared" si="36"/>
        <v>117.52262660984499</v>
      </c>
      <c r="V94" s="195">
        <f t="shared" si="36"/>
        <v>117.52262660984499</v>
      </c>
      <c r="W94" s="195">
        <f t="shared" si="36"/>
        <v>117.52262660984499</v>
      </c>
      <c r="X94" s="195">
        <f t="shared" si="36"/>
        <v>117.52262660984499</v>
      </c>
      <c r="Y94" s="195">
        <f t="shared" si="36"/>
        <v>117.52262660984499</v>
      </c>
      <c r="Z94" s="195">
        <f t="shared" si="36"/>
        <v>117.52262660984499</v>
      </c>
      <c r="AA94" s="195">
        <f t="shared" si="36"/>
        <v>117.52262660984499</v>
      </c>
      <c r="AB94" s="195">
        <f t="shared" si="36"/>
        <v>117.52262660984499</v>
      </c>
      <c r="AC94" s="195">
        <f t="shared" si="36"/>
        <v>117.52262660984499</v>
      </c>
      <c r="AD94" s="195">
        <f t="shared" si="36"/>
        <v>117.52262660984499</v>
      </c>
      <c r="AE94" s="195">
        <f t="shared" si="36"/>
        <v>117.52262660984499</v>
      </c>
      <c r="AF94" s="195">
        <f t="shared" si="36"/>
        <v>117.52262660984499</v>
      </c>
      <c r="AG94" s="195">
        <f t="shared" si="36"/>
        <v>117.52262660984499</v>
      </c>
      <c r="AH94" s="195">
        <f t="shared" si="36"/>
        <v>117.52262660984499</v>
      </c>
      <c r="AI94" s="195">
        <f t="shared" si="36"/>
        <v>117.52262660984499</v>
      </c>
      <c r="AJ94" s="249">
        <f t="shared" si="33"/>
        <v>4483.0684814991218</v>
      </c>
    </row>
    <row r="95" spans="2:38" ht="14.4">
      <c r="B95" s="344"/>
      <c r="C95" s="344"/>
      <c r="D95" s="58" t="s">
        <v>222</v>
      </c>
      <c r="E95" s="193">
        <v>5.0000000000000001E-3</v>
      </c>
      <c r="F95" s="194"/>
      <c r="G95" s="195">
        <f>+G91*$E95</f>
        <v>68.97334001129461</v>
      </c>
      <c r="H95" s="195">
        <f t="shared" ref="H95:AI95" si="37">+H91*$E95</f>
        <v>68.97334001129461</v>
      </c>
      <c r="I95" s="195">
        <f t="shared" si="37"/>
        <v>68.97334001129461</v>
      </c>
      <c r="J95" s="195">
        <f t="shared" si="37"/>
        <v>68.97334001129461</v>
      </c>
      <c r="K95" s="195">
        <f t="shared" si="37"/>
        <v>20.986183323186605</v>
      </c>
      <c r="L95" s="195">
        <f t="shared" si="37"/>
        <v>20.986183323186605</v>
      </c>
      <c r="M95" s="195">
        <f t="shared" si="37"/>
        <v>20.986183323186605</v>
      </c>
      <c r="N95" s="195">
        <f t="shared" si="37"/>
        <v>20.986183323186605</v>
      </c>
      <c r="O95" s="195">
        <f t="shared" si="37"/>
        <v>20.986183323186605</v>
      </c>
      <c r="P95" s="195">
        <f t="shared" si="37"/>
        <v>20.986183323186605</v>
      </c>
      <c r="Q95" s="195">
        <f t="shared" si="37"/>
        <v>20.986183323186605</v>
      </c>
      <c r="R95" s="195">
        <f t="shared" si="37"/>
        <v>20.986183323186605</v>
      </c>
      <c r="S95" s="195">
        <f t="shared" si="37"/>
        <v>20.986183323186605</v>
      </c>
      <c r="T95" s="195">
        <f t="shared" si="37"/>
        <v>20.986183323186605</v>
      </c>
      <c r="U95" s="195">
        <f t="shared" si="37"/>
        <v>20.986183323186605</v>
      </c>
      <c r="V95" s="195">
        <f t="shared" si="37"/>
        <v>20.986183323186605</v>
      </c>
      <c r="W95" s="195">
        <f t="shared" si="37"/>
        <v>20.986183323186605</v>
      </c>
      <c r="X95" s="195">
        <f t="shared" si="37"/>
        <v>20.986183323186605</v>
      </c>
      <c r="Y95" s="195">
        <f t="shared" si="37"/>
        <v>20.986183323186605</v>
      </c>
      <c r="Z95" s="195">
        <f t="shared" si="37"/>
        <v>20.986183323186605</v>
      </c>
      <c r="AA95" s="195">
        <f t="shared" si="37"/>
        <v>20.986183323186605</v>
      </c>
      <c r="AB95" s="195">
        <f t="shared" si="37"/>
        <v>20.986183323186605</v>
      </c>
      <c r="AC95" s="195">
        <f t="shared" si="37"/>
        <v>20.986183323186605</v>
      </c>
      <c r="AD95" s="195">
        <f t="shared" si="37"/>
        <v>20.986183323186605</v>
      </c>
      <c r="AE95" s="195">
        <f t="shared" si="37"/>
        <v>20.986183323186605</v>
      </c>
      <c r="AF95" s="195">
        <f t="shared" si="37"/>
        <v>20.986183323186605</v>
      </c>
      <c r="AG95" s="195">
        <f t="shared" si="37"/>
        <v>20.986183323186605</v>
      </c>
      <c r="AH95" s="195">
        <f t="shared" si="37"/>
        <v>20.986183323186605</v>
      </c>
      <c r="AI95" s="195">
        <f t="shared" si="37"/>
        <v>20.986183323186605</v>
      </c>
      <c r="AJ95" s="249">
        <f t="shared" si="33"/>
        <v>800.5479431248441</v>
      </c>
    </row>
    <row r="96" spans="2:38" ht="14.4">
      <c r="B96" s="344"/>
      <c r="C96" s="344"/>
      <c r="D96" s="58" t="s">
        <v>223</v>
      </c>
      <c r="E96" s="196"/>
      <c r="F96" s="194"/>
      <c r="G96" s="195">
        <f t="shared" ref="G96:AI96" si="38">+SUBTOTAL(9,G91:G95)</f>
        <v>15192.067870887751</v>
      </c>
      <c r="H96" s="195">
        <f t="shared" si="38"/>
        <v>15192.067870887751</v>
      </c>
      <c r="I96" s="195">
        <f t="shared" si="38"/>
        <v>15192.067870887751</v>
      </c>
      <c r="J96" s="195">
        <f t="shared" si="38"/>
        <v>15192.067870887751</v>
      </c>
      <c r="K96" s="195">
        <f t="shared" si="38"/>
        <v>4622.4167387650814</v>
      </c>
      <c r="L96" s="195">
        <f t="shared" si="38"/>
        <v>4622.4167387650814</v>
      </c>
      <c r="M96" s="195">
        <f t="shared" si="38"/>
        <v>4622.4167387650814</v>
      </c>
      <c r="N96" s="195">
        <f t="shared" si="38"/>
        <v>4622.4167387650814</v>
      </c>
      <c r="O96" s="195">
        <f t="shared" si="38"/>
        <v>4622.4167387650814</v>
      </c>
      <c r="P96" s="195">
        <f t="shared" si="38"/>
        <v>4622.4167387650814</v>
      </c>
      <c r="Q96" s="195">
        <f t="shared" si="38"/>
        <v>4622.4167387650814</v>
      </c>
      <c r="R96" s="195">
        <f t="shared" si="38"/>
        <v>4622.4167387650814</v>
      </c>
      <c r="S96" s="195">
        <f t="shared" si="38"/>
        <v>4622.4167387650814</v>
      </c>
      <c r="T96" s="195">
        <f t="shared" si="38"/>
        <v>4622.4167387650814</v>
      </c>
      <c r="U96" s="195">
        <f t="shared" si="38"/>
        <v>4622.4167387650814</v>
      </c>
      <c r="V96" s="195">
        <f t="shared" si="38"/>
        <v>4622.4167387650814</v>
      </c>
      <c r="W96" s="195">
        <f t="shared" si="38"/>
        <v>4622.4167387650814</v>
      </c>
      <c r="X96" s="195">
        <f t="shared" si="38"/>
        <v>4622.4167387650814</v>
      </c>
      <c r="Y96" s="195">
        <f t="shared" si="38"/>
        <v>4622.4167387650814</v>
      </c>
      <c r="Z96" s="195">
        <f t="shared" si="38"/>
        <v>4622.4167387650814</v>
      </c>
      <c r="AA96" s="195">
        <f t="shared" si="38"/>
        <v>4622.4167387650814</v>
      </c>
      <c r="AB96" s="195">
        <f t="shared" si="38"/>
        <v>4622.4167387650814</v>
      </c>
      <c r="AC96" s="195">
        <f t="shared" si="38"/>
        <v>4622.4167387650814</v>
      </c>
      <c r="AD96" s="195">
        <f t="shared" si="38"/>
        <v>4622.4167387650814</v>
      </c>
      <c r="AE96" s="195">
        <f t="shared" si="38"/>
        <v>4622.4167387650814</v>
      </c>
      <c r="AF96" s="195">
        <f t="shared" si="38"/>
        <v>4622.4167387650814</v>
      </c>
      <c r="AG96" s="195">
        <f t="shared" si="38"/>
        <v>4622.4167387650814</v>
      </c>
      <c r="AH96" s="195">
        <f t="shared" si="38"/>
        <v>4622.4167387650814</v>
      </c>
      <c r="AI96" s="195">
        <f t="shared" si="38"/>
        <v>4622.4167387650814</v>
      </c>
      <c r="AJ96" s="249">
        <f t="shared" si="33"/>
        <v>176328.68995267805</v>
      </c>
    </row>
    <row r="97" spans="2:37" ht="14.4">
      <c r="B97" s="344"/>
      <c r="C97" s="344"/>
      <c r="D97" s="58" t="s">
        <v>225</v>
      </c>
      <c r="E97" s="197">
        <f>BDI!$F$34</f>
        <v>0.15</v>
      </c>
      <c r="F97" s="194"/>
      <c r="G97" s="195">
        <f t="shared" ref="G97:AI97" si="39">+G96*$E97</f>
        <v>2278.8101806331624</v>
      </c>
      <c r="H97" s="195">
        <f t="shared" si="39"/>
        <v>2278.8101806331624</v>
      </c>
      <c r="I97" s="195">
        <f t="shared" si="39"/>
        <v>2278.8101806331624</v>
      </c>
      <c r="J97" s="195">
        <f t="shared" si="39"/>
        <v>2278.8101806331624</v>
      </c>
      <c r="K97" s="195">
        <f t="shared" si="39"/>
        <v>693.36251081476223</v>
      </c>
      <c r="L97" s="195">
        <f t="shared" si="39"/>
        <v>693.36251081476223</v>
      </c>
      <c r="M97" s="195">
        <f t="shared" si="39"/>
        <v>693.36251081476223</v>
      </c>
      <c r="N97" s="195">
        <f t="shared" si="39"/>
        <v>693.36251081476223</v>
      </c>
      <c r="O97" s="195">
        <f t="shared" si="39"/>
        <v>693.36251081476223</v>
      </c>
      <c r="P97" s="195">
        <f t="shared" si="39"/>
        <v>693.36251081476223</v>
      </c>
      <c r="Q97" s="195">
        <f t="shared" si="39"/>
        <v>693.36251081476223</v>
      </c>
      <c r="R97" s="195">
        <f t="shared" si="39"/>
        <v>693.36251081476223</v>
      </c>
      <c r="S97" s="195">
        <f t="shared" si="39"/>
        <v>693.36251081476223</v>
      </c>
      <c r="T97" s="195">
        <f t="shared" si="39"/>
        <v>693.36251081476223</v>
      </c>
      <c r="U97" s="195">
        <f t="shared" si="39"/>
        <v>693.36251081476223</v>
      </c>
      <c r="V97" s="195">
        <f t="shared" si="39"/>
        <v>693.36251081476223</v>
      </c>
      <c r="W97" s="195">
        <f t="shared" si="39"/>
        <v>693.36251081476223</v>
      </c>
      <c r="X97" s="195">
        <f t="shared" si="39"/>
        <v>693.36251081476223</v>
      </c>
      <c r="Y97" s="195">
        <f t="shared" si="39"/>
        <v>693.36251081476223</v>
      </c>
      <c r="Z97" s="195">
        <f t="shared" si="39"/>
        <v>693.36251081476223</v>
      </c>
      <c r="AA97" s="195">
        <f t="shared" si="39"/>
        <v>693.36251081476223</v>
      </c>
      <c r="AB97" s="195">
        <f t="shared" si="39"/>
        <v>693.36251081476223</v>
      </c>
      <c r="AC97" s="195">
        <f t="shared" si="39"/>
        <v>693.36251081476223</v>
      </c>
      <c r="AD97" s="195">
        <f t="shared" si="39"/>
        <v>693.36251081476223</v>
      </c>
      <c r="AE97" s="195">
        <f t="shared" si="39"/>
        <v>693.36251081476223</v>
      </c>
      <c r="AF97" s="195">
        <f t="shared" si="39"/>
        <v>693.36251081476223</v>
      </c>
      <c r="AG97" s="195">
        <f t="shared" si="39"/>
        <v>693.36251081476223</v>
      </c>
      <c r="AH97" s="195">
        <f t="shared" si="39"/>
        <v>693.36251081476223</v>
      </c>
      <c r="AI97" s="195">
        <f t="shared" si="39"/>
        <v>693.36251081476223</v>
      </c>
      <c r="AJ97" s="249">
        <f t="shared" si="33"/>
        <v>26449.303492901687</v>
      </c>
    </row>
    <row r="98" spans="2:37" ht="14.4">
      <c r="B98" s="344"/>
      <c r="C98" s="344"/>
      <c r="D98" s="58" t="s">
        <v>224</v>
      </c>
      <c r="E98" s="196"/>
      <c r="F98" s="194"/>
      <c r="G98" s="61">
        <f t="shared" ref="G98:AI98" si="40">+SUM(G96:G97)</f>
        <v>17470.878051520915</v>
      </c>
      <c r="H98" s="61">
        <f t="shared" si="40"/>
        <v>17470.878051520915</v>
      </c>
      <c r="I98" s="61">
        <f t="shared" si="40"/>
        <v>17470.878051520915</v>
      </c>
      <c r="J98" s="61">
        <f t="shared" si="40"/>
        <v>17470.878051520915</v>
      </c>
      <c r="K98" s="61">
        <f t="shared" si="40"/>
        <v>5315.779249579844</v>
      </c>
      <c r="L98" s="61">
        <f t="shared" si="40"/>
        <v>5315.779249579844</v>
      </c>
      <c r="M98" s="61">
        <f t="shared" si="40"/>
        <v>5315.779249579844</v>
      </c>
      <c r="N98" s="61">
        <f t="shared" si="40"/>
        <v>5315.779249579844</v>
      </c>
      <c r="O98" s="61">
        <f t="shared" si="40"/>
        <v>5315.779249579844</v>
      </c>
      <c r="P98" s="61">
        <f t="shared" si="40"/>
        <v>5315.779249579844</v>
      </c>
      <c r="Q98" s="61">
        <f t="shared" si="40"/>
        <v>5315.779249579844</v>
      </c>
      <c r="R98" s="61">
        <f t="shared" si="40"/>
        <v>5315.779249579844</v>
      </c>
      <c r="S98" s="61">
        <f t="shared" si="40"/>
        <v>5315.779249579844</v>
      </c>
      <c r="T98" s="61">
        <f t="shared" si="40"/>
        <v>5315.779249579844</v>
      </c>
      <c r="U98" s="61">
        <f t="shared" si="40"/>
        <v>5315.779249579844</v>
      </c>
      <c r="V98" s="61">
        <f t="shared" si="40"/>
        <v>5315.779249579844</v>
      </c>
      <c r="W98" s="61">
        <f t="shared" si="40"/>
        <v>5315.779249579844</v>
      </c>
      <c r="X98" s="61">
        <f t="shared" si="40"/>
        <v>5315.779249579844</v>
      </c>
      <c r="Y98" s="61">
        <f t="shared" si="40"/>
        <v>5315.779249579844</v>
      </c>
      <c r="Z98" s="61">
        <f t="shared" si="40"/>
        <v>5315.779249579844</v>
      </c>
      <c r="AA98" s="61">
        <f t="shared" si="40"/>
        <v>5315.779249579844</v>
      </c>
      <c r="AB98" s="61">
        <f t="shared" si="40"/>
        <v>5315.779249579844</v>
      </c>
      <c r="AC98" s="61">
        <f t="shared" si="40"/>
        <v>5315.779249579844</v>
      </c>
      <c r="AD98" s="61">
        <f t="shared" si="40"/>
        <v>5315.779249579844</v>
      </c>
      <c r="AE98" s="61">
        <f t="shared" si="40"/>
        <v>5315.779249579844</v>
      </c>
      <c r="AF98" s="61">
        <f t="shared" si="40"/>
        <v>5315.779249579844</v>
      </c>
      <c r="AG98" s="61">
        <f t="shared" si="40"/>
        <v>5315.779249579844</v>
      </c>
      <c r="AH98" s="61">
        <f t="shared" si="40"/>
        <v>5315.779249579844</v>
      </c>
      <c r="AI98" s="61">
        <f t="shared" si="40"/>
        <v>5315.779249579844</v>
      </c>
      <c r="AJ98" s="254">
        <f t="shared" si="33"/>
        <v>202777.99344557989</v>
      </c>
      <c r="AK98" s="2"/>
    </row>
    <row r="99" spans="2:37" ht="14.4">
      <c r="B99" s="255" t="s">
        <v>226</v>
      </c>
      <c r="C99" s="256" t="str">
        <f>+C30</f>
        <v>ELEMENTOS DE PROTEÇÃO E SEGURANÇA</v>
      </c>
      <c r="D99" s="257"/>
      <c r="E99" s="257"/>
      <c r="F99" s="237">
        <f t="shared" ref="F99:AJ99" si="41">+F107+F115+F123</f>
        <v>0</v>
      </c>
      <c r="G99" s="237">
        <f t="shared" si="41"/>
        <v>219725.45459776602</v>
      </c>
      <c r="H99" s="237">
        <f t="shared" si="41"/>
        <v>219725.45459776602</v>
      </c>
      <c r="I99" s="237">
        <f t="shared" si="41"/>
        <v>219725.45459776602</v>
      </c>
      <c r="J99" s="237">
        <f t="shared" si="41"/>
        <v>219725.45459776602</v>
      </c>
      <c r="K99" s="237">
        <f t="shared" si="41"/>
        <v>207306.27352664963</v>
      </c>
      <c r="L99" s="237">
        <f t="shared" si="41"/>
        <v>207306.27352664963</v>
      </c>
      <c r="M99" s="237">
        <f t="shared" si="41"/>
        <v>207306.27352664963</v>
      </c>
      <c r="N99" s="237">
        <f t="shared" si="41"/>
        <v>207306.27352664963</v>
      </c>
      <c r="O99" s="237">
        <f t="shared" si="41"/>
        <v>207306.27352664963</v>
      </c>
      <c r="P99" s="237">
        <f t="shared" si="41"/>
        <v>207306.27352664963</v>
      </c>
      <c r="Q99" s="237">
        <f t="shared" si="41"/>
        <v>207306.27352664963</v>
      </c>
      <c r="R99" s="237">
        <f t="shared" si="41"/>
        <v>207306.27352664963</v>
      </c>
      <c r="S99" s="237">
        <f t="shared" si="41"/>
        <v>207306.27352664963</v>
      </c>
      <c r="T99" s="237">
        <f t="shared" si="41"/>
        <v>207306.27352664963</v>
      </c>
      <c r="U99" s="237">
        <f t="shared" si="41"/>
        <v>207306.27352664963</v>
      </c>
      <c r="V99" s="237">
        <f t="shared" si="41"/>
        <v>207306.27352664963</v>
      </c>
      <c r="W99" s="237">
        <f t="shared" si="41"/>
        <v>207306.27352664963</v>
      </c>
      <c r="X99" s="237">
        <f t="shared" si="41"/>
        <v>207306.27352664963</v>
      </c>
      <c r="Y99" s="237">
        <f t="shared" si="41"/>
        <v>207306.27352664963</v>
      </c>
      <c r="Z99" s="237">
        <f t="shared" si="41"/>
        <v>207306.27352664963</v>
      </c>
      <c r="AA99" s="237">
        <f t="shared" si="41"/>
        <v>207306.27352664963</v>
      </c>
      <c r="AB99" s="237">
        <f t="shared" si="41"/>
        <v>207306.27352664963</v>
      </c>
      <c r="AC99" s="237">
        <f t="shared" si="41"/>
        <v>207306.27352664963</v>
      </c>
      <c r="AD99" s="237">
        <f t="shared" si="41"/>
        <v>207306.27352664963</v>
      </c>
      <c r="AE99" s="237">
        <f t="shared" si="41"/>
        <v>207306.27352664963</v>
      </c>
      <c r="AF99" s="237">
        <f t="shared" si="41"/>
        <v>207306.27352664963</v>
      </c>
      <c r="AG99" s="237">
        <f t="shared" si="41"/>
        <v>207306.27352664963</v>
      </c>
      <c r="AH99" s="237">
        <f t="shared" si="41"/>
        <v>207306.27352664963</v>
      </c>
      <c r="AI99" s="237">
        <f t="shared" si="41"/>
        <v>207306.27352664963</v>
      </c>
      <c r="AJ99" s="237">
        <f t="shared" si="41"/>
        <v>6061558.6565573066</v>
      </c>
    </row>
    <row r="100" spans="2:37" ht="14.4">
      <c r="B100" s="343" t="s">
        <v>22</v>
      </c>
      <c r="C100" s="343" t="str">
        <f>+C31</f>
        <v>Sinalização Horizontal</v>
      </c>
      <c r="D100" s="57" t="s">
        <v>218</v>
      </c>
      <c r="E100" s="190"/>
      <c r="F100" s="191"/>
      <c r="G100" s="192">
        <f t="shared" ref="G100:AI100" si="42">+G31</f>
        <v>5277.5417249999891</v>
      </c>
      <c r="H100" s="192">
        <f t="shared" si="42"/>
        <v>5277.5417249999891</v>
      </c>
      <c r="I100" s="192">
        <f t="shared" si="42"/>
        <v>5277.5417249999891</v>
      </c>
      <c r="J100" s="192">
        <f t="shared" si="42"/>
        <v>5277.5417249999891</v>
      </c>
      <c r="K100" s="192">
        <f t="shared" si="42"/>
        <v>1605.7719999999954</v>
      </c>
      <c r="L100" s="192">
        <f t="shared" si="42"/>
        <v>1605.7719999999954</v>
      </c>
      <c r="M100" s="192">
        <f t="shared" si="42"/>
        <v>1605.7719999999954</v>
      </c>
      <c r="N100" s="192">
        <f t="shared" si="42"/>
        <v>1605.7719999999954</v>
      </c>
      <c r="O100" s="192">
        <f t="shared" si="42"/>
        <v>1605.7719999999954</v>
      </c>
      <c r="P100" s="192">
        <f t="shared" si="42"/>
        <v>1605.7719999999954</v>
      </c>
      <c r="Q100" s="192">
        <f t="shared" si="42"/>
        <v>1605.7719999999954</v>
      </c>
      <c r="R100" s="192">
        <f t="shared" si="42"/>
        <v>1605.7719999999954</v>
      </c>
      <c r="S100" s="192">
        <f t="shared" si="42"/>
        <v>1605.7719999999954</v>
      </c>
      <c r="T100" s="192">
        <f t="shared" si="42"/>
        <v>1605.7719999999954</v>
      </c>
      <c r="U100" s="192">
        <f t="shared" si="42"/>
        <v>1605.7719999999954</v>
      </c>
      <c r="V100" s="192">
        <f t="shared" si="42"/>
        <v>1605.7719999999954</v>
      </c>
      <c r="W100" s="192">
        <f t="shared" si="42"/>
        <v>1605.7719999999954</v>
      </c>
      <c r="X100" s="192">
        <f t="shared" si="42"/>
        <v>1605.7719999999954</v>
      </c>
      <c r="Y100" s="192">
        <f t="shared" si="42"/>
        <v>1605.7719999999954</v>
      </c>
      <c r="Z100" s="192">
        <f t="shared" si="42"/>
        <v>1605.7719999999954</v>
      </c>
      <c r="AA100" s="192">
        <f t="shared" si="42"/>
        <v>1605.7719999999954</v>
      </c>
      <c r="AB100" s="192">
        <f t="shared" si="42"/>
        <v>1605.7719999999954</v>
      </c>
      <c r="AC100" s="192">
        <f t="shared" si="42"/>
        <v>1605.7719999999954</v>
      </c>
      <c r="AD100" s="192">
        <f t="shared" si="42"/>
        <v>1605.7719999999954</v>
      </c>
      <c r="AE100" s="192">
        <f t="shared" si="42"/>
        <v>1605.7719999999954</v>
      </c>
      <c r="AF100" s="192">
        <f t="shared" si="42"/>
        <v>1605.7719999999954</v>
      </c>
      <c r="AG100" s="192">
        <f t="shared" si="42"/>
        <v>1605.7719999999954</v>
      </c>
      <c r="AH100" s="192">
        <f t="shared" si="42"/>
        <v>1605.7719999999954</v>
      </c>
      <c r="AI100" s="192">
        <f t="shared" si="42"/>
        <v>1605.7719999999954</v>
      </c>
      <c r="AJ100" s="248">
        <f t="shared" ref="AJ100:AJ123" si="43">+SUM(F100:AI100)</f>
        <v>61254.466899999883</v>
      </c>
    </row>
    <row r="101" spans="2:37" ht="14.4">
      <c r="B101" s="344"/>
      <c r="C101" s="344"/>
      <c r="D101" s="58" t="s">
        <v>219</v>
      </c>
      <c r="E101" s="193">
        <v>6.3299999999999995E-2</v>
      </c>
      <c r="F101" s="194"/>
      <c r="G101" s="195">
        <f t="shared" ref="G101:AI101" si="44">+G100*$E101</f>
        <v>334.06839119249929</v>
      </c>
      <c r="H101" s="195">
        <f t="shared" si="44"/>
        <v>334.06839119249929</v>
      </c>
      <c r="I101" s="195">
        <f t="shared" si="44"/>
        <v>334.06839119249929</v>
      </c>
      <c r="J101" s="195">
        <f t="shared" si="44"/>
        <v>334.06839119249929</v>
      </c>
      <c r="K101" s="195">
        <f t="shared" si="44"/>
        <v>101.6453675999997</v>
      </c>
      <c r="L101" s="195">
        <f t="shared" si="44"/>
        <v>101.6453675999997</v>
      </c>
      <c r="M101" s="195">
        <f t="shared" si="44"/>
        <v>101.6453675999997</v>
      </c>
      <c r="N101" s="195">
        <f t="shared" si="44"/>
        <v>101.6453675999997</v>
      </c>
      <c r="O101" s="195">
        <f t="shared" si="44"/>
        <v>101.6453675999997</v>
      </c>
      <c r="P101" s="195">
        <f t="shared" si="44"/>
        <v>101.6453675999997</v>
      </c>
      <c r="Q101" s="195">
        <f t="shared" si="44"/>
        <v>101.6453675999997</v>
      </c>
      <c r="R101" s="195">
        <f t="shared" si="44"/>
        <v>101.6453675999997</v>
      </c>
      <c r="S101" s="195">
        <f t="shared" si="44"/>
        <v>101.6453675999997</v>
      </c>
      <c r="T101" s="195">
        <f t="shared" si="44"/>
        <v>101.6453675999997</v>
      </c>
      <c r="U101" s="195">
        <f t="shared" si="44"/>
        <v>101.6453675999997</v>
      </c>
      <c r="V101" s="195">
        <f t="shared" si="44"/>
        <v>101.6453675999997</v>
      </c>
      <c r="W101" s="195">
        <f t="shared" si="44"/>
        <v>101.6453675999997</v>
      </c>
      <c r="X101" s="195">
        <f t="shared" si="44"/>
        <v>101.6453675999997</v>
      </c>
      <c r="Y101" s="195">
        <f t="shared" si="44"/>
        <v>101.6453675999997</v>
      </c>
      <c r="Z101" s="195">
        <f t="shared" si="44"/>
        <v>101.6453675999997</v>
      </c>
      <c r="AA101" s="195">
        <f t="shared" si="44"/>
        <v>101.6453675999997</v>
      </c>
      <c r="AB101" s="195">
        <f t="shared" si="44"/>
        <v>101.6453675999997</v>
      </c>
      <c r="AC101" s="195">
        <f t="shared" si="44"/>
        <v>101.6453675999997</v>
      </c>
      <c r="AD101" s="195">
        <f t="shared" si="44"/>
        <v>101.6453675999997</v>
      </c>
      <c r="AE101" s="195">
        <f t="shared" si="44"/>
        <v>101.6453675999997</v>
      </c>
      <c r="AF101" s="195">
        <f t="shared" si="44"/>
        <v>101.6453675999997</v>
      </c>
      <c r="AG101" s="195">
        <f t="shared" si="44"/>
        <v>101.6453675999997</v>
      </c>
      <c r="AH101" s="195">
        <f t="shared" si="44"/>
        <v>101.6453675999997</v>
      </c>
      <c r="AI101" s="195">
        <f t="shared" si="44"/>
        <v>101.6453675999997</v>
      </c>
      <c r="AJ101" s="249">
        <f t="shared" si="43"/>
        <v>3877.4077547699885</v>
      </c>
    </row>
    <row r="102" spans="2:37" ht="14.4">
      <c r="B102" s="344"/>
      <c r="C102" s="344"/>
      <c r="D102" s="58" t="s">
        <v>220</v>
      </c>
      <c r="E102" s="193">
        <v>5.0000000000000001E-3</v>
      </c>
      <c r="F102" s="194"/>
      <c r="G102" s="195">
        <f>+G100*$E102</f>
        <v>26.387708624999945</v>
      </c>
      <c r="H102" s="195">
        <f t="shared" ref="H102:AI102" si="45">+H100*$E102</f>
        <v>26.387708624999945</v>
      </c>
      <c r="I102" s="195">
        <f t="shared" si="45"/>
        <v>26.387708624999945</v>
      </c>
      <c r="J102" s="195">
        <f t="shared" si="45"/>
        <v>26.387708624999945</v>
      </c>
      <c r="K102" s="195">
        <f t="shared" si="45"/>
        <v>8.0288599999999768</v>
      </c>
      <c r="L102" s="195">
        <f t="shared" si="45"/>
        <v>8.0288599999999768</v>
      </c>
      <c r="M102" s="195">
        <f t="shared" si="45"/>
        <v>8.0288599999999768</v>
      </c>
      <c r="N102" s="195">
        <f t="shared" si="45"/>
        <v>8.0288599999999768</v>
      </c>
      <c r="O102" s="195">
        <f t="shared" si="45"/>
        <v>8.0288599999999768</v>
      </c>
      <c r="P102" s="195">
        <f t="shared" si="45"/>
        <v>8.0288599999999768</v>
      </c>
      <c r="Q102" s="195">
        <f t="shared" si="45"/>
        <v>8.0288599999999768</v>
      </c>
      <c r="R102" s="195">
        <f t="shared" si="45"/>
        <v>8.0288599999999768</v>
      </c>
      <c r="S102" s="195">
        <f t="shared" si="45"/>
        <v>8.0288599999999768</v>
      </c>
      <c r="T102" s="195">
        <f t="shared" si="45"/>
        <v>8.0288599999999768</v>
      </c>
      <c r="U102" s="195">
        <f t="shared" si="45"/>
        <v>8.0288599999999768</v>
      </c>
      <c r="V102" s="195">
        <f t="shared" si="45"/>
        <v>8.0288599999999768</v>
      </c>
      <c r="W102" s="195">
        <f t="shared" si="45"/>
        <v>8.0288599999999768</v>
      </c>
      <c r="X102" s="195">
        <f t="shared" si="45"/>
        <v>8.0288599999999768</v>
      </c>
      <c r="Y102" s="195">
        <f t="shared" si="45"/>
        <v>8.0288599999999768</v>
      </c>
      <c r="Z102" s="195">
        <f t="shared" si="45"/>
        <v>8.0288599999999768</v>
      </c>
      <c r="AA102" s="195">
        <f t="shared" si="45"/>
        <v>8.0288599999999768</v>
      </c>
      <c r="AB102" s="195">
        <f t="shared" si="45"/>
        <v>8.0288599999999768</v>
      </c>
      <c r="AC102" s="195">
        <f t="shared" si="45"/>
        <v>8.0288599999999768</v>
      </c>
      <c r="AD102" s="195">
        <f t="shared" si="45"/>
        <v>8.0288599999999768</v>
      </c>
      <c r="AE102" s="195">
        <f t="shared" si="45"/>
        <v>8.0288599999999768</v>
      </c>
      <c r="AF102" s="195">
        <f t="shared" si="45"/>
        <v>8.0288599999999768</v>
      </c>
      <c r="AG102" s="195">
        <f t="shared" si="45"/>
        <v>8.0288599999999768</v>
      </c>
      <c r="AH102" s="195">
        <f t="shared" si="45"/>
        <v>8.0288599999999768</v>
      </c>
      <c r="AI102" s="195">
        <f t="shared" si="45"/>
        <v>8.0288599999999768</v>
      </c>
      <c r="AJ102" s="249">
        <f t="shared" si="43"/>
        <v>306.27233449999909</v>
      </c>
    </row>
    <row r="103" spans="2:37" ht="14.4">
      <c r="B103" s="344"/>
      <c r="C103" s="344"/>
      <c r="D103" s="58" t="s">
        <v>221</v>
      </c>
      <c r="E103" s="193">
        <v>2.8000000000000001E-2</v>
      </c>
      <c r="F103" s="194"/>
      <c r="G103" s="195">
        <f>+G100*$E103</f>
        <v>147.77116829999969</v>
      </c>
      <c r="H103" s="195">
        <f t="shared" ref="H103:AI103" si="46">+H100*$E103</f>
        <v>147.77116829999969</v>
      </c>
      <c r="I103" s="195">
        <f t="shared" si="46"/>
        <v>147.77116829999969</v>
      </c>
      <c r="J103" s="195">
        <f t="shared" si="46"/>
        <v>147.77116829999969</v>
      </c>
      <c r="K103" s="195">
        <f t="shared" si="46"/>
        <v>44.961615999999871</v>
      </c>
      <c r="L103" s="195">
        <f t="shared" si="46"/>
        <v>44.961615999999871</v>
      </c>
      <c r="M103" s="195">
        <f t="shared" si="46"/>
        <v>44.961615999999871</v>
      </c>
      <c r="N103" s="195">
        <f t="shared" si="46"/>
        <v>44.961615999999871</v>
      </c>
      <c r="O103" s="195">
        <f t="shared" si="46"/>
        <v>44.961615999999871</v>
      </c>
      <c r="P103" s="195">
        <f t="shared" si="46"/>
        <v>44.961615999999871</v>
      </c>
      <c r="Q103" s="195">
        <f t="shared" si="46"/>
        <v>44.961615999999871</v>
      </c>
      <c r="R103" s="195">
        <f t="shared" si="46"/>
        <v>44.961615999999871</v>
      </c>
      <c r="S103" s="195">
        <f t="shared" si="46"/>
        <v>44.961615999999871</v>
      </c>
      <c r="T103" s="195">
        <f t="shared" si="46"/>
        <v>44.961615999999871</v>
      </c>
      <c r="U103" s="195">
        <f t="shared" si="46"/>
        <v>44.961615999999871</v>
      </c>
      <c r="V103" s="195">
        <f t="shared" si="46"/>
        <v>44.961615999999871</v>
      </c>
      <c r="W103" s="195">
        <f t="shared" si="46"/>
        <v>44.961615999999871</v>
      </c>
      <c r="X103" s="195">
        <f t="shared" si="46"/>
        <v>44.961615999999871</v>
      </c>
      <c r="Y103" s="195">
        <f t="shared" si="46"/>
        <v>44.961615999999871</v>
      </c>
      <c r="Z103" s="195">
        <f t="shared" si="46"/>
        <v>44.961615999999871</v>
      </c>
      <c r="AA103" s="195">
        <f t="shared" si="46"/>
        <v>44.961615999999871</v>
      </c>
      <c r="AB103" s="195">
        <f t="shared" si="46"/>
        <v>44.961615999999871</v>
      </c>
      <c r="AC103" s="195">
        <f t="shared" si="46"/>
        <v>44.961615999999871</v>
      </c>
      <c r="AD103" s="195">
        <f t="shared" si="46"/>
        <v>44.961615999999871</v>
      </c>
      <c r="AE103" s="195">
        <f t="shared" si="46"/>
        <v>44.961615999999871</v>
      </c>
      <c r="AF103" s="195">
        <f t="shared" si="46"/>
        <v>44.961615999999871</v>
      </c>
      <c r="AG103" s="195">
        <f t="shared" si="46"/>
        <v>44.961615999999871</v>
      </c>
      <c r="AH103" s="195">
        <f t="shared" si="46"/>
        <v>44.961615999999871</v>
      </c>
      <c r="AI103" s="195">
        <f t="shared" si="46"/>
        <v>44.961615999999871</v>
      </c>
      <c r="AJ103" s="249">
        <f t="shared" si="43"/>
        <v>1715.1250731999944</v>
      </c>
    </row>
    <row r="104" spans="2:37" ht="14.4">
      <c r="B104" s="344"/>
      <c r="C104" s="344"/>
      <c r="D104" s="58" t="s">
        <v>222</v>
      </c>
      <c r="E104" s="193">
        <v>5.0000000000000001E-3</v>
      </c>
      <c r="F104" s="194"/>
      <c r="G104" s="195">
        <f>+G100*$E104</f>
        <v>26.387708624999945</v>
      </c>
      <c r="H104" s="195">
        <f t="shared" ref="H104:AI104" si="47">+H100*$E104</f>
        <v>26.387708624999945</v>
      </c>
      <c r="I104" s="195">
        <f t="shared" si="47"/>
        <v>26.387708624999945</v>
      </c>
      <c r="J104" s="195">
        <f t="shared" si="47"/>
        <v>26.387708624999945</v>
      </c>
      <c r="K104" s="195">
        <f t="shared" si="47"/>
        <v>8.0288599999999768</v>
      </c>
      <c r="L104" s="195">
        <f t="shared" si="47"/>
        <v>8.0288599999999768</v>
      </c>
      <c r="M104" s="195">
        <f t="shared" si="47"/>
        <v>8.0288599999999768</v>
      </c>
      <c r="N104" s="195">
        <f t="shared" si="47"/>
        <v>8.0288599999999768</v>
      </c>
      <c r="O104" s="195">
        <f t="shared" si="47"/>
        <v>8.0288599999999768</v>
      </c>
      <c r="P104" s="195">
        <f t="shared" si="47"/>
        <v>8.0288599999999768</v>
      </c>
      <c r="Q104" s="195">
        <f t="shared" si="47"/>
        <v>8.0288599999999768</v>
      </c>
      <c r="R104" s="195">
        <f t="shared" si="47"/>
        <v>8.0288599999999768</v>
      </c>
      <c r="S104" s="195">
        <f t="shared" si="47"/>
        <v>8.0288599999999768</v>
      </c>
      <c r="T104" s="195">
        <f t="shared" si="47"/>
        <v>8.0288599999999768</v>
      </c>
      <c r="U104" s="195">
        <f t="shared" si="47"/>
        <v>8.0288599999999768</v>
      </c>
      <c r="V104" s="195">
        <f t="shared" si="47"/>
        <v>8.0288599999999768</v>
      </c>
      <c r="W104" s="195">
        <f t="shared" si="47"/>
        <v>8.0288599999999768</v>
      </c>
      <c r="X104" s="195">
        <f t="shared" si="47"/>
        <v>8.0288599999999768</v>
      </c>
      <c r="Y104" s="195">
        <f t="shared" si="47"/>
        <v>8.0288599999999768</v>
      </c>
      <c r="Z104" s="195">
        <f t="shared" si="47"/>
        <v>8.0288599999999768</v>
      </c>
      <c r="AA104" s="195">
        <f t="shared" si="47"/>
        <v>8.0288599999999768</v>
      </c>
      <c r="AB104" s="195">
        <f t="shared" si="47"/>
        <v>8.0288599999999768</v>
      </c>
      <c r="AC104" s="195">
        <f t="shared" si="47"/>
        <v>8.0288599999999768</v>
      </c>
      <c r="AD104" s="195">
        <f t="shared" si="47"/>
        <v>8.0288599999999768</v>
      </c>
      <c r="AE104" s="195">
        <f t="shared" si="47"/>
        <v>8.0288599999999768</v>
      </c>
      <c r="AF104" s="195">
        <f t="shared" si="47"/>
        <v>8.0288599999999768</v>
      </c>
      <c r="AG104" s="195">
        <f t="shared" si="47"/>
        <v>8.0288599999999768</v>
      </c>
      <c r="AH104" s="195">
        <f t="shared" si="47"/>
        <v>8.0288599999999768</v>
      </c>
      <c r="AI104" s="195">
        <f t="shared" si="47"/>
        <v>8.0288599999999768</v>
      </c>
      <c r="AJ104" s="249">
        <f t="shared" si="43"/>
        <v>306.27233449999909</v>
      </c>
    </row>
    <row r="105" spans="2:37" ht="14.4">
      <c r="B105" s="344"/>
      <c r="C105" s="344"/>
      <c r="D105" s="58" t="s">
        <v>223</v>
      </c>
      <c r="E105" s="196"/>
      <c r="F105" s="194"/>
      <c r="G105" s="195">
        <f t="shared" ref="G105:AI105" si="48">+SUBTOTAL(9,G100:G104)</f>
        <v>5812.1567017424868</v>
      </c>
      <c r="H105" s="195">
        <f t="shared" si="48"/>
        <v>5812.1567017424868</v>
      </c>
      <c r="I105" s="195">
        <f t="shared" si="48"/>
        <v>5812.1567017424868</v>
      </c>
      <c r="J105" s="195">
        <f t="shared" si="48"/>
        <v>5812.1567017424868</v>
      </c>
      <c r="K105" s="195">
        <f t="shared" si="48"/>
        <v>1768.4367035999946</v>
      </c>
      <c r="L105" s="195">
        <f t="shared" si="48"/>
        <v>1768.4367035999946</v>
      </c>
      <c r="M105" s="195">
        <f t="shared" si="48"/>
        <v>1768.4367035999946</v>
      </c>
      <c r="N105" s="195">
        <f t="shared" si="48"/>
        <v>1768.4367035999946</v>
      </c>
      <c r="O105" s="195">
        <f t="shared" si="48"/>
        <v>1768.4367035999946</v>
      </c>
      <c r="P105" s="195">
        <f t="shared" si="48"/>
        <v>1768.4367035999946</v>
      </c>
      <c r="Q105" s="195">
        <f t="shared" si="48"/>
        <v>1768.4367035999946</v>
      </c>
      <c r="R105" s="195">
        <f t="shared" si="48"/>
        <v>1768.4367035999946</v>
      </c>
      <c r="S105" s="195">
        <f t="shared" si="48"/>
        <v>1768.4367035999946</v>
      </c>
      <c r="T105" s="195">
        <f t="shared" si="48"/>
        <v>1768.4367035999946</v>
      </c>
      <c r="U105" s="195">
        <f t="shared" si="48"/>
        <v>1768.4367035999946</v>
      </c>
      <c r="V105" s="195">
        <f t="shared" si="48"/>
        <v>1768.4367035999946</v>
      </c>
      <c r="W105" s="195">
        <f t="shared" si="48"/>
        <v>1768.4367035999946</v>
      </c>
      <c r="X105" s="195">
        <f t="shared" si="48"/>
        <v>1768.4367035999946</v>
      </c>
      <c r="Y105" s="195">
        <f t="shared" si="48"/>
        <v>1768.4367035999946</v>
      </c>
      <c r="Z105" s="195">
        <f t="shared" si="48"/>
        <v>1768.4367035999946</v>
      </c>
      <c r="AA105" s="195">
        <f t="shared" si="48"/>
        <v>1768.4367035999946</v>
      </c>
      <c r="AB105" s="195">
        <f t="shared" si="48"/>
        <v>1768.4367035999946</v>
      </c>
      <c r="AC105" s="195">
        <f t="shared" si="48"/>
        <v>1768.4367035999946</v>
      </c>
      <c r="AD105" s="195">
        <f t="shared" si="48"/>
        <v>1768.4367035999946</v>
      </c>
      <c r="AE105" s="195">
        <f t="shared" si="48"/>
        <v>1768.4367035999946</v>
      </c>
      <c r="AF105" s="195">
        <f t="shared" si="48"/>
        <v>1768.4367035999946</v>
      </c>
      <c r="AG105" s="195">
        <f t="shared" si="48"/>
        <v>1768.4367035999946</v>
      </c>
      <c r="AH105" s="195">
        <f t="shared" si="48"/>
        <v>1768.4367035999946</v>
      </c>
      <c r="AI105" s="195">
        <f t="shared" si="48"/>
        <v>1768.4367035999946</v>
      </c>
      <c r="AJ105" s="249">
        <f t="shared" si="43"/>
        <v>67459.544396969839</v>
      </c>
    </row>
    <row r="106" spans="2:37" ht="14.4">
      <c r="B106" s="344"/>
      <c r="C106" s="344"/>
      <c r="D106" s="58" t="s">
        <v>243</v>
      </c>
      <c r="E106" s="197">
        <f>BDI!$F$33</f>
        <v>0.26450000000000001</v>
      </c>
      <c r="F106" s="194"/>
      <c r="G106" s="195">
        <f t="shared" ref="G106:AI106" si="49">+G105*$E106</f>
        <v>1537.3154476108878</v>
      </c>
      <c r="H106" s="195">
        <f t="shared" si="49"/>
        <v>1537.3154476108878</v>
      </c>
      <c r="I106" s="195">
        <f t="shared" si="49"/>
        <v>1537.3154476108878</v>
      </c>
      <c r="J106" s="195">
        <f t="shared" si="49"/>
        <v>1537.3154476108878</v>
      </c>
      <c r="K106" s="195">
        <f t="shared" si="49"/>
        <v>467.75150810219861</v>
      </c>
      <c r="L106" s="195">
        <f t="shared" si="49"/>
        <v>467.75150810219861</v>
      </c>
      <c r="M106" s="195">
        <f t="shared" si="49"/>
        <v>467.75150810219861</v>
      </c>
      <c r="N106" s="195">
        <f t="shared" si="49"/>
        <v>467.75150810219861</v>
      </c>
      <c r="O106" s="195">
        <f t="shared" si="49"/>
        <v>467.75150810219861</v>
      </c>
      <c r="P106" s="195">
        <f t="shared" si="49"/>
        <v>467.75150810219861</v>
      </c>
      <c r="Q106" s="195">
        <f t="shared" si="49"/>
        <v>467.75150810219861</v>
      </c>
      <c r="R106" s="195">
        <f t="shared" si="49"/>
        <v>467.75150810219861</v>
      </c>
      <c r="S106" s="195">
        <f t="shared" si="49"/>
        <v>467.75150810219861</v>
      </c>
      <c r="T106" s="195">
        <f t="shared" si="49"/>
        <v>467.75150810219861</v>
      </c>
      <c r="U106" s="195">
        <f t="shared" si="49"/>
        <v>467.75150810219861</v>
      </c>
      <c r="V106" s="195">
        <f t="shared" si="49"/>
        <v>467.75150810219861</v>
      </c>
      <c r="W106" s="195">
        <f t="shared" si="49"/>
        <v>467.75150810219861</v>
      </c>
      <c r="X106" s="195">
        <f t="shared" si="49"/>
        <v>467.75150810219861</v>
      </c>
      <c r="Y106" s="195">
        <f t="shared" si="49"/>
        <v>467.75150810219861</v>
      </c>
      <c r="Z106" s="195">
        <f t="shared" si="49"/>
        <v>467.75150810219861</v>
      </c>
      <c r="AA106" s="195">
        <f t="shared" si="49"/>
        <v>467.75150810219861</v>
      </c>
      <c r="AB106" s="195">
        <f t="shared" si="49"/>
        <v>467.75150810219861</v>
      </c>
      <c r="AC106" s="195">
        <f t="shared" si="49"/>
        <v>467.75150810219861</v>
      </c>
      <c r="AD106" s="195">
        <f t="shared" si="49"/>
        <v>467.75150810219861</v>
      </c>
      <c r="AE106" s="195">
        <f t="shared" si="49"/>
        <v>467.75150810219861</v>
      </c>
      <c r="AF106" s="195">
        <f t="shared" si="49"/>
        <v>467.75150810219861</v>
      </c>
      <c r="AG106" s="195">
        <f t="shared" si="49"/>
        <v>467.75150810219861</v>
      </c>
      <c r="AH106" s="195">
        <f t="shared" si="49"/>
        <v>467.75150810219861</v>
      </c>
      <c r="AI106" s="195">
        <f t="shared" si="49"/>
        <v>467.75150810219861</v>
      </c>
      <c r="AJ106" s="249">
        <f t="shared" si="43"/>
        <v>17843.049492998529</v>
      </c>
    </row>
    <row r="107" spans="2:37" ht="14.4">
      <c r="B107" s="344"/>
      <c r="C107" s="344"/>
      <c r="D107" s="58" t="s">
        <v>224</v>
      </c>
      <c r="E107" s="196"/>
      <c r="F107" s="194"/>
      <c r="G107" s="61">
        <f t="shared" ref="G107:AI107" si="50">+SUM(G105:G106)</f>
        <v>7349.4721493533743</v>
      </c>
      <c r="H107" s="61">
        <f t="shared" si="50"/>
        <v>7349.4721493533743</v>
      </c>
      <c r="I107" s="61">
        <f t="shared" si="50"/>
        <v>7349.4721493533743</v>
      </c>
      <c r="J107" s="61">
        <f t="shared" si="50"/>
        <v>7349.4721493533743</v>
      </c>
      <c r="K107" s="61">
        <f t="shared" si="50"/>
        <v>2236.1882117021933</v>
      </c>
      <c r="L107" s="61">
        <f t="shared" si="50"/>
        <v>2236.1882117021933</v>
      </c>
      <c r="M107" s="61">
        <f t="shared" si="50"/>
        <v>2236.1882117021933</v>
      </c>
      <c r="N107" s="61">
        <f t="shared" si="50"/>
        <v>2236.1882117021933</v>
      </c>
      <c r="O107" s="61">
        <f t="shared" si="50"/>
        <v>2236.1882117021933</v>
      </c>
      <c r="P107" s="61">
        <f t="shared" si="50"/>
        <v>2236.1882117021933</v>
      </c>
      <c r="Q107" s="61">
        <f t="shared" si="50"/>
        <v>2236.1882117021933</v>
      </c>
      <c r="R107" s="61">
        <f t="shared" si="50"/>
        <v>2236.1882117021933</v>
      </c>
      <c r="S107" s="61">
        <f t="shared" si="50"/>
        <v>2236.1882117021933</v>
      </c>
      <c r="T107" s="61">
        <f t="shared" si="50"/>
        <v>2236.1882117021933</v>
      </c>
      <c r="U107" s="61">
        <f t="shared" si="50"/>
        <v>2236.1882117021933</v>
      </c>
      <c r="V107" s="61">
        <f t="shared" si="50"/>
        <v>2236.1882117021933</v>
      </c>
      <c r="W107" s="61">
        <f t="shared" si="50"/>
        <v>2236.1882117021933</v>
      </c>
      <c r="X107" s="61">
        <f t="shared" si="50"/>
        <v>2236.1882117021933</v>
      </c>
      <c r="Y107" s="61">
        <f t="shared" si="50"/>
        <v>2236.1882117021933</v>
      </c>
      <c r="Z107" s="61">
        <f t="shared" si="50"/>
        <v>2236.1882117021933</v>
      </c>
      <c r="AA107" s="61">
        <f t="shared" si="50"/>
        <v>2236.1882117021933</v>
      </c>
      <c r="AB107" s="61">
        <f t="shared" si="50"/>
        <v>2236.1882117021933</v>
      </c>
      <c r="AC107" s="61">
        <f t="shared" si="50"/>
        <v>2236.1882117021933</v>
      </c>
      <c r="AD107" s="61">
        <f t="shared" si="50"/>
        <v>2236.1882117021933</v>
      </c>
      <c r="AE107" s="61">
        <f t="shared" si="50"/>
        <v>2236.1882117021933</v>
      </c>
      <c r="AF107" s="61">
        <f t="shared" si="50"/>
        <v>2236.1882117021933</v>
      </c>
      <c r="AG107" s="61">
        <f t="shared" si="50"/>
        <v>2236.1882117021933</v>
      </c>
      <c r="AH107" s="61">
        <f t="shared" si="50"/>
        <v>2236.1882117021933</v>
      </c>
      <c r="AI107" s="61">
        <f t="shared" si="50"/>
        <v>2236.1882117021933</v>
      </c>
      <c r="AJ107" s="254">
        <f t="shared" si="43"/>
        <v>85302.593889968324</v>
      </c>
      <c r="AK107" s="2"/>
    </row>
    <row r="108" spans="2:37" ht="14.4">
      <c r="B108" s="343" t="s">
        <v>23</v>
      </c>
      <c r="C108" s="343" t="str">
        <f>+C36</f>
        <v>Sinalização Vertical</v>
      </c>
      <c r="D108" s="57" t="s">
        <v>218</v>
      </c>
      <c r="E108" s="190"/>
      <c r="F108" s="191"/>
      <c r="G108" s="192">
        <f t="shared" ref="G108:AI108" si="51">+G36</f>
        <v>7540.5898499999857</v>
      </c>
      <c r="H108" s="192">
        <f t="shared" si="51"/>
        <v>7540.5898499999857</v>
      </c>
      <c r="I108" s="192">
        <f t="shared" si="51"/>
        <v>7540.5898499999857</v>
      </c>
      <c r="J108" s="192">
        <f t="shared" si="51"/>
        <v>7540.5898499999857</v>
      </c>
      <c r="K108" s="192">
        <f t="shared" si="51"/>
        <v>2294.3386666666606</v>
      </c>
      <c r="L108" s="192">
        <f t="shared" si="51"/>
        <v>2294.3386666666606</v>
      </c>
      <c r="M108" s="192">
        <f t="shared" si="51"/>
        <v>2294.3386666666606</v>
      </c>
      <c r="N108" s="192">
        <f t="shared" si="51"/>
        <v>2294.3386666666606</v>
      </c>
      <c r="O108" s="192">
        <f t="shared" si="51"/>
        <v>2294.3386666666606</v>
      </c>
      <c r="P108" s="192">
        <f t="shared" si="51"/>
        <v>2294.3386666666606</v>
      </c>
      <c r="Q108" s="192">
        <f t="shared" si="51"/>
        <v>2294.3386666666606</v>
      </c>
      <c r="R108" s="192">
        <f t="shared" si="51"/>
        <v>2294.3386666666606</v>
      </c>
      <c r="S108" s="192">
        <f t="shared" si="51"/>
        <v>2294.3386666666606</v>
      </c>
      <c r="T108" s="192">
        <f t="shared" si="51"/>
        <v>2294.3386666666606</v>
      </c>
      <c r="U108" s="192">
        <f t="shared" si="51"/>
        <v>2294.3386666666606</v>
      </c>
      <c r="V108" s="192">
        <f t="shared" si="51"/>
        <v>2294.3386666666606</v>
      </c>
      <c r="W108" s="192">
        <f t="shared" si="51"/>
        <v>2294.3386666666606</v>
      </c>
      <c r="X108" s="192">
        <f t="shared" si="51"/>
        <v>2294.3386666666606</v>
      </c>
      <c r="Y108" s="192">
        <f t="shared" si="51"/>
        <v>2294.3386666666606</v>
      </c>
      <c r="Z108" s="192">
        <f t="shared" si="51"/>
        <v>2294.3386666666606</v>
      </c>
      <c r="AA108" s="192">
        <f t="shared" si="51"/>
        <v>2294.3386666666606</v>
      </c>
      <c r="AB108" s="192">
        <f t="shared" si="51"/>
        <v>2294.3386666666606</v>
      </c>
      <c r="AC108" s="192">
        <f t="shared" si="51"/>
        <v>2294.3386666666606</v>
      </c>
      <c r="AD108" s="192">
        <f t="shared" si="51"/>
        <v>2294.3386666666606</v>
      </c>
      <c r="AE108" s="192">
        <f t="shared" si="51"/>
        <v>2294.3386666666606</v>
      </c>
      <c r="AF108" s="192">
        <f t="shared" si="51"/>
        <v>2294.3386666666606</v>
      </c>
      <c r="AG108" s="192">
        <f t="shared" si="51"/>
        <v>2294.3386666666606</v>
      </c>
      <c r="AH108" s="192">
        <f t="shared" si="51"/>
        <v>2294.3386666666606</v>
      </c>
      <c r="AI108" s="192">
        <f t="shared" si="51"/>
        <v>2294.3386666666606</v>
      </c>
      <c r="AJ108" s="248">
        <f t="shared" si="43"/>
        <v>87520.826066666501</v>
      </c>
    </row>
    <row r="109" spans="2:37" ht="14.4">
      <c r="B109" s="344"/>
      <c r="C109" s="344"/>
      <c r="D109" s="58" t="s">
        <v>219</v>
      </c>
      <c r="E109" s="193">
        <v>6.3299999999999995E-2</v>
      </c>
      <c r="F109" s="194"/>
      <c r="G109" s="195">
        <f t="shared" ref="G109:AI109" si="52">+G108*$E109</f>
        <v>477.31933750499905</v>
      </c>
      <c r="H109" s="195">
        <f t="shared" si="52"/>
        <v>477.31933750499905</v>
      </c>
      <c r="I109" s="195">
        <f t="shared" si="52"/>
        <v>477.31933750499905</v>
      </c>
      <c r="J109" s="195">
        <f t="shared" si="52"/>
        <v>477.31933750499905</v>
      </c>
      <c r="K109" s="195">
        <f t="shared" si="52"/>
        <v>145.2316375999996</v>
      </c>
      <c r="L109" s="195">
        <f t="shared" si="52"/>
        <v>145.2316375999996</v>
      </c>
      <c r="M109" s="195">
        <f t="shared" si="52"/>
        <v>145.2316375999996</v>
      </c>
      <c r="N109" s="195">
        <f t="shared" si="52"/>
        <v>145.2316375999996</v>
      </c>
      <c r="O109" s="195">
        <f t="shared" si="52"/>
        <v>145.2316375999996</v>
      </c>
      <c r="P109" s="195">
        <f t="shared" si="52"/>
        <v>145.2316375999996</v>
      </c>
      <c r="Q109" s="195">
        <f t="shared" si="52"/>
        <v>145.2316375999996</v>
      </c>
      <c r="R109" s="195">
        <f t="shared" si="52"/>
        <v>145.2316375999996</v>
      </c>
      <c r="S109" s="195">
        <f t="shared" si="52"/>
        <v>145.2316375999996</v>
      </c>
      <c r="T109" s="195">
        <f t="shared" si="52"/>
        <v>145.2316375999996</v>
      </c>
      <c r="U109" s="195">
        <f t="shared" si="52"/>
        <v>145.2316375999996</v>
      </c>
      <c r="V109" s="195">
        <f t="shared" si="52"/>
        <v>145.2316375999996</v>
      </c>
      <c r="W109" s="195">
        <f t="shared" si="52"/>
        <v>145.2316375999996</v>
      </c>
      <c r="X109" s="195">
        <f t="shared" si="52"/>
        <v>145.2316375999996</v>
      </c>
      <c r="Y109" s="195">
        <f t="shared" si="52"/>
        <v>145.2316375999996</v>
      </c>
      <c r="Z109" s="195">
        <f t="shared" si="52"/>
        <v>145.2316375999996</v>
      </c>
      <c r="AA109" s="195">
        <f t="shared" si="52"/>
        <v>145.2316375999996</v>
      </c>
      <c r="AB109" s="195">
        <f t="shared" si="52"/>
        <v>145.2316375999996</v>
      </c>
      <c r="AC109" s="195">
        <f t="shared" si="52"/>
        <v>145.2316375999996</v>
      </c>
      <c r="AD109" s="195">
        <f t="shared" si="52"/>
        <v>145.2316375999996</v>
      </c>
      <c r="AE109" s="195">
        <f t="shared" si="52"/>
        <v>145.2316375999996</v>
      </c>
      <c r="AF109" s="195">
        <f t="shared" si="52"/>
        <v>145.2316375999996</v>
      </c>
      <c r="AG109" s="195">
        <f t="shared" si="52"/>
        <v>145.2316375999996</v>
      </c>
      <c r="AH109" s="195">
        <f t="shared" si="52"/>
        <v>145.2316375999996</v>
      </c>
      <c r="AI109" s="195">
        <f t="shared" si="52"/>
        <v>145.2316375999996</v>
      </c>
      <c r="AJ109" s="249">
        <f t="shared" si="43"/>
        <v>5540.0682900199863</v>
      </c>
    </row>
    <row r="110" spans="2:37" ht="14.4">
      <c r="B110" s="344"/>
      <c r="C110" s="344"/>
      <c r="D110" s="58" t="s">
        <v>220</v>
      </c>
      <c r="E110" s="193">
        <v>5.0000000000000001E-3</v>
      </c>
      <c r="F110" s="194"/>
      <c r="G110" s="195">
        <f>+G108*$E110</f>
        <v>37.702949249999932</v>
      </c>
      <c r="H110" s="195">
        <f t="shared" ref="H110:AI110" si="53">+H108*$E110</f>
        <v>37.702949249999932</v>
      </c>
      <c r="I110" s="195">
        <f t="shared" si="53"/>
        <v>37.702949249999932</v>
      </c>
      <c r="J110" s="195">
        <f t="shared" si="53"/>
        <v>37.702949249999932</v>
      </c>
      <c r="K110" s="195">
        <f t="shared" si="53"/>
        <v>11.471693333333304</v>
      </c>
      <c r="L110" s="195">
        <f t="shared" si="53"/>
        <v>11.471693333333304</v>
      </c>
      <c r="M110" s="195">
        <f t="shared" si="53"/>
        <v>11.471693333333304</v>
      </c>
      <c r="N110" s="195">
        <f t="shared" si="53"/>
        <v>11.471693333333304</v>
      </c>
      <c r="O110" s="195">
        <f t="shared" si="53"/>
        <v>11.471693333333304</v>
      </c>
      <c r="P110" s="195">
        <f t="shared" si="53"/>
        <v>11.471693333333304</v>
      </c>
      <c r="Q110" s="195">
        <f t="shared" si="53"/>
        <v>11.471693333333304</v>
      </c>
      <c r="R110" s="195">
        <f t="shared" si="53"/>
        <v>11.471693333333304</v>
      </c>
      <c r="S110" s="195">
        <f t="shared" si="53"/>
        <v>11.471693333333304</v>
      </c>
      <c r="T110" s="195">
        <f t="shared" si="53"/>
        <v>11.471693333333304</v>
      </c>
      <c r="U110" s="195">
        <f t="shared" si="53"/>
        <v>11.471693333333304</v>
      </c>
      <c r="V110" s="195">
        <f t="shared" si="53"/>
        <v>11.471693333333304</v>
      </c>
      <c r="W110" s="195">
        <f t="shared" si="53"/>
        <v>11.471693333333304</v>
      </c>
      <c r="X110" s="195">
        <f t="shared" si="53"/>
        <v>11.471693333333304</v>
      </c>
      <c r="Y110" s="195">
        <f t="shared" si="53"/>
        <v>11.471693333333304</v>
      </c>
      <c r="Z110" s="195">
        <f t="shared" si="53"/>
        <v>11.471693333333304</v>
      </c>
      <c r="AA110" s="195">
        <f t="shared" si="53"/>
        <v>11.471693333333304</v>
      </c>
      <c r="AB110" s="195">
        <f t="shared" si="53"/>
        <v>11.471693333333304</v>
      </c>
      <c r="AC110" s="195">
        <f t="shared" si="53"/>
        <v>11.471693333333304</v>
      </c>
      <c r="AD110" s="195">
        <f t="shared" si="53"/>
        <v>11.471693333333304</v>
      </c>
      <c r="AE110" s="195">
        <f t="shared" si="53"/>
        <v>11.471693333333304</v>
      </c>
      <c r="AF110" s="195">
        <f t="shared" si="53"/>
        <v>11.471693333333304</v>
      </c>
      <c r="AG110" s="195">
        <f t="shared" si="53"/>
        <v>11.471693333333304</v>
      </c>
      <c r="AH110" s="195">
        <f t="shared" si="53"/>
        <v>11.471693333333304</v>
      </c>
      <c r="AI110" s="195">
        <f t="shared" si="53"/>
        <v>11.471693333333304</v>
      </c>
      <c r="AJ110" s="249">
        <f t="shared" si="43"/>
        <v>437.60413033333202</v>
      </c>
    </row>
    <row r="111" spans="2:37" ht="14.4">
      <c r="B111" s="344"/>
      <c r="C111" s="344"/>
      <c r="D111" s="58" t="s">
        <v>221</v>
      </c>
      <c r="E111" s="193">
        <v>2.8000000000000001E-2</v>
      </c>
      <c r="F111" s="194"/>
      <c r="G111" s="195">
        <f>+G108*$E111</f>
        <v>211.13651579999961</v>
      </c>
      <c r="H111" s="195">
        <f t="shared" ref="H111:AI111" si="54">+H108*$E111</f>
        <v>211.13651579999961</v>
      </c>
      <c r="I111" s="195">
        <f t="shared" si="54"/>
        <v>211.13651579999961</v>
      </c>
      <c r="J111" s="195">
        <f t="shared" si="54"/>
        <v>211.13651579999961</v>
      </c>
      <c r="K111" s="195">
        <f t="shared" si="54"/>
        <v>64.241482666666499</v>
      </c>
      <c r="L111" s="195">
        <f t="shared" si="54"/>
        <v>64.241482666666499</v>
      </c>
      <c r="M111" s="195">
        <f t="shared" si="54"/>
        <v>64.241482666666499</v>
      </c>
      <c r="N111" s="195">
        <f t="shared" si="54"/>
        <v>64.241482666666499</v>
      </c>
      <c r="O111" s="195">
        <f t="shared" si="54"/>
        <v>64.241482666666499</v>
      </c>
      <c r="P111" s="195">
        <f t="shared" si="54"/>
        <v>64.241482666666499</v>
      </c>
      <c r="Q111" s="195">
        <f t="shared" si="54"/>
        <v>64.241482666666499</v>
      </c>
      <c r="R111" s="195">
        <f t="shared" si="54"/>
        <v>64.241482666666499</v>
      </c>
      <c r="S111" s="195">
        <f t="shared" si="54"/>
        <v>64.241482666666499</v>
      </c>
      <c r="T111" s="195">
        <f t="shared" si="54"/>
        <v>64.241482666666499</v>
      </c>
      <c r="U111" s="195">
        <f t="shared" si="54"/>
        <v>64.241482666666499</v>
      </c>
      <c r="V111" s="195">
        <f t="shared" si="54"/>
        <v>64.241482666666499</v>
      </c>
      <c r="W111" s="195">
        <f t="shared" si="54"/>
        <v>64.241482666666499</v>
      </c>
      <c r="X111" s="195">
        <f t="shared" si="54"/>
        <v>64.241482666666499</v>
      </c>
      <c r="Y111" s="195">
        <f t="shared" si="54"/>
        <v>64.241482666666499</v>
      </c>
      <c r="Z111" s="195">
        <f t="shared" si="54"/>
        <v>64.241482666666499</v>
      </c>
      <c r="AA111" s="195">
        <f t="shared" si="54"/>
        <v>64.241482666666499</v>
      </c>
      <c r="AB111" s="195">
        <f t="shared" si="54"/>
        <v>64.241482666666499</v>
      </c>
      <c r="AC111" s="195">
        <f t="shared" si="54"/>
        <v>64.241482666666499</v>
      </c>
      <c r="AD111" s="195">
        <f t="shared" si="54"/>
        <v>64.241482666666499</v>
      </c>
      <c r="AE111" s="195">
        <f t="shared" si="54"/>
        <v>64.241482666666499</v>
      </c>
      <c r="AF111" s="195">
        <f t="shared" si="54"/>
        <v>64.241482666666499</v>
      </c>
      <c r="AG111" s="195">
        <f t="shared" si="54"/>
        <v>64.241482666666499</v>
      </c>
      <c r="AH111" s="195">
        <f t="shared" si="54"/>
        <v>64.241482666666499</v>
      </c>
      <c r="AI111" s="195">
        <f t="shared" si="54"/>
        <v>64.241482666666499</v>
      </c>
      <c r="AJ111" s="249">
        <f t="shared" si="43"/>
        <v>2450.5831298666608</v>
      </c>
    </row>
    <row r="112" spans="2:37" ht="14.4">
      <c r="B112" s="344"/>
      <c r="C112" s="344"/>
      <c r="D112" s="58" t="s">
        <v>222</v>
      </c>
      <c r="E112" s="193">
        <v>5.0000000000000001E-3</v>
      </c>
      <c r="F112" s="194"/>
      <c r="G112" s="195">
        <f>+G108*$E112</f>
        <v>37.702949249999932</v>
      </c>
      <c r="H112" s="195">
        <f t="shared" ref="H112:AI112" si="55">+H108*$E112</f>
        <v>37.702949249999932</v>
      </c>
      <c r="I112" s="195">
        <f t="shared" si="55"/>
        <v>37.702949249999932</v>
      </c>
      <c r="J112" s="195">
        <f t="shared" si="55"/>
        <v>37.702949249999932</v>
      </c>
      <c r="K112" s="195">
        <f t="shared" si="55"/>
        <v>11.471693333333304</v>
      </c>
      <c r="L112" s="195">
        <f t="shared" si="55"/>
        <v>11.471693333333304</v>
      </c>
      <c r="M112" s="195">
        <f t="shared" si="55"/>
        <v>11.471693333333304</v>
      </c>
      <c r="N112" s="195">
        <f t="shared" si="55"/>
        <v>11.471693333333304</v>
      </c>
      <c r="O112" s="195">
        <f t="shared" si="55"/>
        <v>11.471693333333304</v>
      </c>
      <c r="P112" s="195">
        <f t="shared" si="55"/>
        <v>11.471693333333304</v>
      </c>
      <c r="Q112" s="195">
        <f t="shared" si="55"/>
        <v>11.471693333333304</v>
      </c>
      <c r="R112" s="195">
        <f t="shared" si="55"/>
        <v>11.471693333333304</v>
      </c>
      <c r="S112" s="195">
        <f t="shared" si="55"/>
        <v>11.471693333333304</v>
      </c>
      <c r="T112" s="195">
        <f t="shared" si="55"/>
        <v>11.471693333333304</v>
      </c>
      <c r="U112" s="195">
        <f t="shared" si="55"/>
        <v>11.471693333333304</v>
      </c>
      <c r="V112" s="195">
        <f t="shared" si="55"/>
        <v>11.471693333333304</v>
      </c>
      <c r="W112" s="195">
        <f t="shared" si="55"/>
        <v>11.471693333333304</v>
      </c>
      <c r="X112" s="195">
        <f t="shared" si="55"/>
        <v>11.471693333333304</v>
      </c>
      <c r="Y112" s="195">
        <f t="shared" si="55"/>
        <v>11.471693333333304</v>
      </c>
      <c r="Z112" s="195">
        <f t="shared" si="55"/>
        <v>11.471693333333304</v>
      </c>
      <c r="AA112" s="195">
        <f t="shared" si="55"/>
        <v>11.471693333333304</v>
      </c>
      <c r="AB112" s="195">
        <f t="shared" si="55"/>
        <v>11.471693333333304</v>
      </c>
      <c r="AC112" s="195">
        <f t="shared" si="55"/>
        <v>11.471693333333304</v>
      </c>
      <c r="AD112" s="195">
        <f t="shared" si="55"/>
        <v>11.471693333333304</v>
      </c>
      <c r="AE112" s="195">
        <f t="shared" si="55"/>
        <v>11.471693333333304</v>
      </c>
      <c r="AF112" s="195">
        <f t="shared" si="55"/>
        <v>11.471693333333304</v>
      </c>
      <c r="AG112" s="195">
        <f t="shared" si="55"/>
        <v>11.471693333333304</v>
      </c>
      <c r="AH112" s="195">
        <f t="shared" si="55"/>
        <v>11.471693333333304</v>
      </c>
      <c r="AI112" s="195">
        <f t="shared" si="55"/>
        <v>11.471693333333304</v>
      </c>
      <c r="AJ112" s="249">
        <f t="shared" si="43"/>
        <v>437.60413033333202</v>
      </c>
    </row>
    <row r="113" spans="2:37" ht="14.4">
      <c r="B113" s="344"/>
      <c r="C113" s="344"/>
      <c r="D113" s="58" t="s">
        <v>223</v>
      </c>
      <c r="E113" s="196"/>
      <c r="F113" s="194"/>
      <c r="G113" s="195">
        <f t="shared" ref="G113:AI113" si="56">+SUBTOTAL(9,G108:G112)</f>
        <v>8304.4516018049835</v>
      </c>
      <c r="H113" s="195">
        <f t="shared" si="56"/>
        <v>8304.4516018049835</v>
      </c>
      <c r="I113" s="195">
        <f t="shared" si="56"/>
        <v>8304.4516018049835</v>
      </c>
      <c r="J113" s="195">
        <f t="shared" si="56"/>
        <v>8304.4516018049835</v>
      </c>
      <c r="K113" s="195">
        <f t="shared" si="56"/>
        <v>2526.7551735999932</v>
      </c>
      <c r="L113" s="195">
        <f t="shared" si="56"/>
        <v>2526.7551735999932</v>
      </c>
      <c r="M113" s="195">
        <f t="shared" si="56"/>
        <v>2526.7551735999932</v>
      </c>
      <c r="N113" s="195">
        <f t="shared" si="56"/>
        <v>2526.7551735999932</v>
      </c>
      <c r="O113" s="195">
        <f t="shared" si="56"/>
        <v>2526.7551735999932</v>
      </c>
      <c r="P113" s="195">
        <f t="shared" si="56"/>
        <v>2526.7551735999932</v>
      </c>
      <c r="Q113" s="195">
        <f t="shared" si="56"/>
        <v>2526.7551735999932</v>
      </c>
      <c r="R113" s="195">
        <f t="shared" si="56"/>
        <v>2526.7551735999932</v>
      </c>
      <c r="S113" s="195">
        <f t="shared" si="56"/>
        <v>2526.7551735999932</v>
      </c>
      <c r="T113" s="195">
        <f t="shared" si="56"/>
        <v>2526.7551735999932</v>
      </c>
      <c r="U113" s="195">
        <f t="shared" si="56"/>
        <v>2526.7551735999932</v>
      </c>
      <c r="V113" s="195">
        <f t="shared" si="56"/>
        <v>2526.7551735999932</v>
      </c>
      <c r="W113" s="195">
        <f t="shared" si="56"/>
        <v>2526.7551735999932</v>
      </c>
      <c r="X113" s="195">
        <f t="shared" si="56"/>
        <v>2526.7551735999932</v>
      </c>
      <c r="Y113" s="195">
        <f t="shared" si="56"/>
        <v>2526.7551735999932</v>
      </c>
      <c r="Z113" s="195">
        <f t="shared" si="56"/>
        <v>2526.7551735999932</v>
      </c>
      <c r="AA113" s="195">
        <f t="shared" si="56"/>
        <v>2526.7551735999932</v>
      </c>
      <c r="AB113" s="195">
        <f t="shared" si="56"/>
        <v>2526.7551735999932</v>
      </c>
      <c r="AC113" s="195">
        <f t="shared" si="56"/>
        <v>2526.7551735999932</v>
      </c>
      <c r="AD113" s="195">
        <f t="shared" si="56"/>
        <v>2526.7551735999932</v>
      </c>
      <c r="AE113" s="195">
        <f t="shared" si="56"/>
        <v>2526.7551735999932</v>
      </c>
      <c r="AF113" s="195">
        <f t="shared" si="56"/>
        <v>2526.7551735999932</v>
      </c>
      <c r="AG113" s="195">
        <f t="shared" si="56"/>
        <v>2526.7551735999932</v>
      </c>
      <c r="AH113" s="195">
        <f t="shared" si="56"/>
        <v>2526.7551735999932</v>
      </c>
      <c r="AI113" s="195">
        <f t="shared" si="56"/>
        <v>2526.7551735999932</v>
      </c>
      <c r="AJ113" s="249">
        <f t="shared" si="43"/>
        <v>96386.685747219715</v>
      </c>
    </row>
    <row r="114" spans="2:37" ht="14.4">
      <c r="B114" s="344"/>
      <c r="C114" s="344"/>
      <c r="D114" s="58" t="s">
        <v>243</v>
      </c>
      <c r="E114" s="197">
        <f>BDI!$F$33</f>
        <v>0.26450000000000001</v>
      </c>
      <c r="F114" s="194"/>
      <c r="G114" s="195">
        <f t="shared" ref="G114:AI114" si="57">+G113*$E114</f>
        <v>2196.5274486774183</v>
      </c>
      <c r="H114" s="195">
        <f t="shared" si="57"/>
        <v>2196.5274486774183</v>
      </c>
      <c r="I114" s="195">
        <f t="shared" si="57"/>
        <v>2196.5274486774183</v>
      </c>
      <c r="J114" s="195">
        <f t="shared" si="57"/>
        <v>2196.5274486774183</v>
      </c>
      <c r="K114" s="195">
        <f t="shared" si="57"/>
        <v>668.32674341719826</v>
      </c>
      <c r="L114" s="195">
        <f t="shared" si="57"/>
        <v>668.32674341719826</v>
      </c>
      <c r="M114" s="195">
        <f t="shared" si="57"/>
        <v>668.32674341719826</v>
      </c>
      <c r="N114" s="195">
        <f t="shared" si="57"/>
        <v>668.32674341719826</v>
      </c>
      <c r="O114" s="195">
        <f t="shared" si="57"/>
        <v>668.32674341719826</v>
      </c>
      <c r="P114" s="195">
        <f t="shared" si="57"/>
        <v>668.32674341719826</v>
      </c>
      <c r="Q114" s="195">
        <f t="shared" si="57"/>
        <v>668.32674341719826</v>
      </c>
      <c r="R114" s="195">
        <f t="shared" si="57"/>
        <v>668.32674341719826</v>
      </c>
      <c r="S114" s="195">
        <f t="shared" si="57"/>
        <v>668.32674341719826</v>
      </c>
      <c r="T114" s="195">
        <f t="shared" si="57"/>
        <v>668.32674341719826</v>
      </c>
      <c r="U114" s="195">
        <f t="shared" si="57"/>
        <v>668.32674341719826</v>
      </c>
      <c r="V114" s="195">
        <f t="shared" si="57"/>
        <v>668.32674341719826</v>
      </c>
      <c r="W114" s="195">
        <f t="shared" si="57"/>
        <v>668.32674341719826</v>
      </c>
      <c r="X114" s="195">
        <f t="shared" si="57"/>
        <v>668.32674341719826</v>
      </c>
      <c r="Y114" s="195">
        <f t="shared" si="57"/>
        <v>668.32674341719826</v>
      </c>
      <c r="Z114" s="195">
        <f t="shared" si="57"/>
        <v>668.32674341719826</v>
      </c>
      <c r="AA114" s="195">
        <f t="shared" si="57"/>
        <v>668.32674341719826</v>
      </c>
      <c r="AB114" s="195">
        <f t="shared" si="57"/>
        <v>668.32674341719826</v>
      </c>
      <c r="AC114" s="195">
        <f t="shared" si="57"/>
        <v>668.32674341719826</v>
      </c>
      <c r="AD114" s="195">
        <f t="shared" si="57"/>
        <v>668.32674341719826</v>
      </c>
      <c r="AE114" s="195">
        <f t="shared" si="57"/>
        <v>668.32674341719826</v>
      </c>
      <c r="AF114" s="195">
        <f t="shared" si="57"/>
        <v>668.32674341719826</v>
      </c>
      <c r="AG114" s="195">
        <f t="shared" si="57"/>
        <v>668.32674341719826</v>
      </c>
      <c r="AH114" s="195">
        <f t="shared" si="57"/>
        <v>668.32674341719826</v>
      </c>
      <c r="AI114" s="195">
        <f t="shared" si="57"/>
        <v>668.32674341719826</v>
      </c>
      <c r="AJ114" s="249">
        <f t="shared" si="43"/>
        <v>25494.278380139614</v>
      </c>
    </row>
    <row r="115" spans="2:37" ht="14.4">
      <c r="B115" s="344"/>
      <c r="C115" s="344"/>
      <c r="D115" s="58" t="s">
        <v>224</v>
      </c>
      <c r="E115" s="196"/>
      <c r="F115" s="194"/>
      <c r="G115" s="61">
        <f t="shared" ref="G115:AI115" si="58">+SUM(G113:G114)</f>
        <v>10500.979050482401</v>
      </c>
      <c r="H115" s="61">
        <f t="shared" si="58"/>
        <v>10500.979050482401</v>
      </c>
      <c r="I115" s="61">
        <f t="shared" si="58"/>
        <v>10500.979050482401</v>
      </c>
      <c r="J115" s="61">
        <f t="shared" si="58"/>
        <v>10500.979050482401</v>
      </c>
      <c r="K115" s="61">
        <f t="shared" si="58"/>
        <v>3195.0819170171917</v>
      </c>
      <c r="L115" s="61">
        <f t="shared" si="58"/>
        <v>3195.0819170171917</v>
      </c>
      <c r="M115" s="61">
        <f t="shared" si="58"/>
        <v>3195.0819170171917</v>
      </c>
      <c r="N115" s="61">
        <f t="shared" si="58"/>
        <v>3195.0819170171917</v>
      </c>
      <c r="O115" s="61">
        <f t="shared" si="58"/>
        <v>3195.0819170171917</v>
      </c>
      <c r="P115" s="61">
        <f t="shared" si="58"/>
        <v>3195.0819170171917</v>
      </c>
      <c r="Q115" s="61">
        <f t="shared" si="58"/>
        <v>3195.0819170171917</v>
      </c>
      <c r="R115" s="61">
        <f t="shared" si="58"/>
        <v>3195.0819170171917</v>
      </c>
      <c r="S115" s="61">
        <f t="shared" si="58"/>
        <v>3195.0819170171917</v>
      </c>
      <c r="T115" s="61">
        <f t="shared" si="58"/>
        <v>3195.0819170171917</v>
      </c>
      <c r="U115" s="61">
        <f t="shared" si="58"/>
        <v>3195.0819170171917</v>
      </c>
      <c r="V115" s="61">
        <f t="shared" si="58"/>
        <v>3195.0819170171917</v>
      </c>
      <c r="W115" s="61">
        <f t="shared" si="58"/>
        <v>3195.0819170171917</v>
      </c>
      <c r="X115" s="61">
        <f t="shared" si="58"/>
        <v>3195.0819170171917</v>
      </c>
      <c r="Y115" s="61">
        <f t="shared" si="58"/>
        <v>3195.0819170171917</v>
      </c>
      <c r="Z115" s="61">
        <f t="shared" si="58"/>
        <v>3195.0819170171917</v>
      </c>
      <c r="AA115" s="61">
        <f t="shared" si="58"/>
        <v>3195.0819170171917</v>
      </c>
      <c r="AB115" s="61">
        <f t="shared" si="58"/>
        <v>3195.0819170171917</v>
      </c>
      <c r="AC115" s="61">
        <f t="shared" si="58"/>
        <v>3195.0819170171917</v>
      </c>
      <c r="AD115" s="61">
        <f t="shared" si="58"/>
        <v>3195.0819170171917</v>
      </c>
      <c r="AE115" s="61">
        <f t="shared" si="58"/>
        <v>3195.0819170171917</v>
      </c>
      <c r="AF115" s="61">
        <f t="shared" si="58"/>
        <v>3195.0819170171917</v>
      </c>
      <c r="AG115" s="61">
        <f t="shared" si="58"/>
        <v>3195.0819170171917</v>
      </c>
      <c r="AH115" s="61">
        <f t="shared" si="58"/>
        <v>3195.0819170171917</v>
      </c>
      <c r="AI115" s="61">
        <f t="shared" si="58"/>
        <v>3195.0819170171917</v>
      </c>
      <c r="AJ115" s="254">
        <f t="shared" si="43"/>
        <v>121880.96412735933</v>
      </c>
      <c r="AK115" s="2"/>
    </row>
    <row r="116" spans="2:37" ht="14.4">
      <c r="B116" s="343" t="s">
        <v>24</v>
      </c>
      <c r="C116" s="343" t="str">
        <f>+C39</f>
        <v>Dispositivos de Proteção e Segurança</v>
      </c>
      <c r="D116" s="57" t="s">
        <v>218</v>
      </c>
      <c r="E116" s="190"/>
      <c r="F116" s="191"/>
      <c r="G116" s="192">
        <f t="shared" ref="G116:AI116" si="59">+G39</f>
        <v>144963.30240000004</v>
      </c>
      <c r="H116" s="192">
        <f t="shared" si="59"/>
        <v>144963.30240000004</v>
      </c>
      <c r="I116" s="192">
        <f t="shared" si="59"/>
        <v>144963.30240000004</v>
      </c>
      <c r="J116" s="192">
        <f t="shared" si="59"/>
        <v>144963.30240000004</v>
      </c>
      <c r="K116" s="192">
        <f t="shared" si="59"/>
        <v>144963.30240000004</v>
      </c>
      <c r="L116" s="192">
        <f t="shared" si="59"/>
        <v>144963.30240000004</v>
      </c>
      <c r="M116" s="192">
        <f t="shared" si="59"/>
        <v>144963.30240000004</v>
      </c>
      <c r="N116" s="192">
        <f t="shared" si="59"/>
        <v>144963.30240000004</v>
      </c>
      <c r="O116" s="192">
        <f t="shared" si="59"/>
        <v>144963.30240000004</v>
      </c>
      <c r="P116" s="192">
        <f t="shared" si="59"/>
        <v>144963.30240000004</v>
      </c>
      <c r="Q116" s="192">
        <f t="shared" si="59"/>
        <v>144963.30240000004</v>
      </c>
      <c r="R116" s="192">
        <f t="shared" si="59"/>
        <v>144963.30240000004</v>
      </c>
      <c r="S116" s="192">
        <f t="shared" si="59"/>
        <v>144963.30240000004</v>
      </c>
      <c r="T116" s="192">
        <f t="shared" si="59"/>
        <v>144963.30240000004</v>
      </c>
      <c r="U116" s="192">
        <f t="shared" si="59"/>
        <v>144963.30240000004</v>
      </c>
      <c r="V116" s="192">
        <f t="shared" si="59"/>
        <v>144963.30240000004</v>
      </c>
      <c r="W116" s="192">
        <f t="shared" si="59"/>
        <v>144963.30240000004</v>
      </c>
      <c r="X116" s="192">
        <f t="shared" si="59"/>
        <v>144963.30240000004</v>
      </c>
      <c r="Y116" s="192">
        <f t="shared" si="59"/>
        <v>144963.30240000004</v>
      </c>
      <c r="Z116" s="192">
        <f t="shared" si="59"/>
        <v>144963.30240000004</v>
      </c>
      <c r="AA116" s="192">
        <f t="shared" si="59"/>
        <v>144963.30240000004</v>
      </c>
      <c r="AB116" s="192">
        <f t="shared" si="59"/>
        <v>144963.30240000004</v>
      </c>
      <c r="AC116" s="192">
        <f t="shared" si="59"/>
        <v>144963.30240000004</v>
      </c>
      <c r="AD116" s="192">
        <f t="shared" si="59"/>
        <v>144963.30240000004</v>
      </c>
      <c r="AE116" s="192">
        <f t="shared" si="59"/>
        <v>144963.30240000004</v>
      </c>
      <c r="AF116" s="192">
        <f t="shared" si="59"/>
        <v>144963.30240000004</v>
      </c>
      <c r="AG116" s="192">
        <f t="shared" si="59"/>
        <v>144963.30240000004</v>
      </c>
      <c r="AH116" s="192">
        <f t="shared" si="59"/>
        <v>144963.30240000004</v>
      </c>
      <c r="AI116" s="192">
        <f t="shared" si="59"/>
        <v>144963.30240000004</v>
      </c>
      <c r="AJ116" s="248">
        <f t="shared" si="43"/>
        <v>4203935.7695999993</v>
      </c>
    </row>
    <row r="117" spans="2:37" ht="14.4">
      <c r="B117" s="344"/>
      <c r="C117" s="344"/>
      <c r="D117" s="58" t="s">
        <v>219</v>
      </c>
      <c r="E117" s="193">
        <v>6.3299999999999995E-2</v>
      </c>
      <c r="F117" s="194"/>
      <c r="G117" s="195">
        <f t="shared" ref="G117:AI117" si="60">+G116*$E117</f>
        <v>9176.177041920002</v>
      </c>
      <c r="H117" s="195">
        <f t="shared" si="60"/>
        <v>9176.177041920002</v>
      </c>
      <c r="I117" s="195">
        <f t="shared" si="60"/>
        <v>9176.177041920002</v>
      </c>
      <c r="J117" s="195">
        <f t="shared" si="60"/>
        <v>9176.177041920002</v>
      </c>
      <c r="K117" s="195">
        <f t="shared" si="60"/>
        <v>9176.177041920002</v>
      </c>
      <c r="L117" s="195">
        <f t="shared" si="60"/>
        <v>9176.177041920002</v>
      </c>
      <c r="M117" s="195">
        <f t="shared" si="60"/>
        <v>9176.177041920002</v>
      </c>
      <c r="N117" s="195">
        <f t="shared" si="60"/>
        <v>9176.177041920002</v>
      </c>
      <c r="O117" s="195">
        <f t="shared" si="60"/>
        <v>9176.177041920002</v>
      </c>
      <c r="P117" s="195">
        <f t="shared" si="60"/>
        <v>9176.177041920002</v>
      </c>
      <c r="Q117" s="195">
        <f t="shared" si="60"/>
        <v>9176.177041920002</v>
      </c>
      <c r="R117" s="195">
        <f t="shared" si="60"/>
        <v>9176.177041920002</v>
      </c>
      <c r="S117" s="195">
        <f t="shared" si="60"/>
        <v>9176.177041920002</v>
      </c>
      <c r="T117" s="195">
        <f t="shared" si="60"/>
        <v>9176.177041920002</v>
      </c>
      <c r="U117" s="195">
        <f t="shared" si="60"/>
        <v>9176.177041920002</v>
      </c>
      <c r="V117" s="195">
        <f t="shared" si="60"/>
        <v>9176.177041920002</v>
      </c>
      <c r="W117" s="195">
        <f t="shared" si="60"/>
        <v>9176.177041920002</v>
      </c>
      <c r="X117" s="195">
        <f t="shared" si="60"/>
        <v>9176.177041920002</v>
      </c>
      <c r="Y117" s="195">
        <f t="shared" si="60"/>
        <v>9176.177041920002</v>
      </c>
      <c r="Z117" s="195">
        <f t="shared" si="60"/>
        <v>9176.177041920002</v>
      </c>
      <c r="AA117" s="195">
        <f t="shared" si="60"/>
        <v>9176.177041920002</v>
      </c>
      <c r="AB117" s="195">
        <f t="shared" si="60"/>
        <v>9176.177041920002</v>
      </c>
      <c r="AC117" s="195">
        <f t="shared" si="60"/>
        <v>9176.177041920002</v>
      </c>
      <c r="AD117" s="195">
        <f t="shared" si="60"/>
        <v>9176.177041920002</v>
      </c>
      <c r="AE117" s="195">
        <f t="shared" si="60"/>
        <v>9176.177041920002</v>
      </c>
      <c r="AF117" s="195">
        <f t="shared" si="60"/>
        <v>9176.177041920002</v>
      </c>
      <c r="AG117" s="195">
        <f t="shared" si="60"/>
        <v>9176.177041920002</v>
      </c>
      <c r="AH117" s="195">
        <f t="shared" si="60"/>
        <v>9176.177041920002</v>
      </c>
      <c r="AI117" s="195">
        <f t="shared" si="60"/>
        <v>9176.177041920002</v>
      </c>
      <c r="AJ117" s="249">
        <f t="shared" si="43"/>
        <v>266109.13421567989</v>
      </c>
    </row>
    <row r="118" spans="2:37" ht="14.4">
      <c r="B118" s="344"/>
      <c r="C118" s="344"/>
      <c r="D118" s="58" t="s">
        <v>220</v>
      </c>
      <c r="E118" s="193">
        <v>5.0000000000000001E-3</v>
      </c>
      <c r="F118" s="194"/>
      <c r="G118" s="195">
        <f>+G116*$E118</f>
        <v>724.81651200000022</v>
      </c>
      <c r="H118" s="195">
        <f t="shared" ref="H118:AI118" si="61">+H116*$E118</f>
        <v>724.81651200000022</v>
      </c>
      <c r="I118" s="195">
        <f t="shared" si="61"/>
        <v>724.81651200000022</v>
      </c>
      <c r="J118" s="195">
        <f t="shared" si="61"/>
        <v>724.81651200000022</v>
      </c>
      <c r="K118" s="195">
        <f t="shared" si="61"/>
        <v>724.81651200000022</v>
      </c>
      <c r="L118" s="195">
        <f t="shared" si="61"/>
        <v>724.81651200000022</v>
      </c>
      <c r="M118" s="195">
        <f t="shared" si="61"/>
        <v>724.81651200000022</v>
      </c>
      <c r="N118" s="195">
        <f t="shared" si="61"/>
        <v>724.81651200000022</v>
      </c>
      <c r="O118" s="195">
        <f t="shared" si="61"/>
        <v>724.81651200000022</v>
      </c>
      <c r="P118" s="195">
        <f t="shared" si="61"/>
        <v>724.81651200000022</v>
      </c>
      <c r="Q118" s="195">
        <f t="shared" si="61"/>
        <v>724.81651200000022</v>
      </c>
      <c r="R118" s="195">
        <f t="shared" si="61"/>
        <v>724.81651200000022</v>
      </c>
      <c r="S118" s="195">
        <f t="shared" si="61"/>
        <v>724.81651200000022</v>
      </c>
      <c r="T118" s="195">
        <f t="shared" si="61"/>
        <v>724.81651200000022</v>
      </c>
      <c r="U118" s="195">
        <f t="shared" si="61"/>
        <v>724.81651200000022</v>
      </c>
      <c r="V118" s="195">
        <f t="shared" si="61"/>
        <v>724.81651200000022</v>
      </c>
      <c r="W118" s="195">
        <f t="shared" si="61"/>
        <v>724.81651200000022</v>
      </c>
      <c r="X118" s="195">
        <f t="shared" si="61"/>
        <v>724.81651200000022</v>
      </c>
      <c r="Y118" s="195">
        <f t="shared" si="61"/>
        <v>724.81651200000022</v>
      </c>
      <c r="Z118" s="195">
        <f t="shared" si="61"/>
        <v>724.81651200000022</v>
      </c>
      <c r="AA118" s="195">
        <f t="shared" si="61"/>
        <v>724.81651200000022</v>
      </c>
      <c r="AB118" s="195">
        <f t="shared" si="61"/>
        <v>724.81651200000022</v>
      </c>
      <c r="AC118" s="195">
        <f t="shared" si="61"/>
        <v>724.81651200000022</v>
      </c>
      <c r="AD118" s="195">
        <f t="shared" si="61"/>
        <v>724.81651200000022</v>
      </c>
      <c r="AE118" s="195">
        <f t="shared" si="61"/>
        <v>724.81651200000022</v>
      </c>
      <c r="AF118" s="195">
        <f t="shared" si="61"/>
        <v>724.81651200000022</v>
      </c>
      <c r="AG118" s="195">
        <f t="shared" si="61"/>
        <v>724.81651200000022</v>
      </c>
      <c r="AH118" s="195">
        <f t="shared" si="61"/>
        <v>724.81651200000022</v>
      </c>
      <c r="AI118" s="195">
        <f t="shared" si="61"/>
        <v>724.81651200000022</v>
      </c>
      <c r="AJ118" s="249">
        <f t="shared" si="43"/>
        <v>21019.678848000003</v>
      </c>
    </row>
    <row r="119" spans="2:37" ht="14.4">
      <c r="B119" s="344"/>
      <c r="C119" s="344"/>
      <c r="D119" s="58" t="s">
        <v>221</v>
      </c>
      <c r="E119" s="193">
        <v>2.8000000000000001E-2</v>
      </c>
      <c r="F119" s="194"/>
      <c r="G119" s="195">
        <f>+G116*$E119</f>
        <v>4058.9724672000011</v>
      </c>
      <c r="H119" s="195">
        <f t="shared" ref="H119:AI119" si="62">+H116*$E119</f>
        <v>4058.9724672000011</v>
      </c>
      <c r="I119" s="195">
        <f t="shared" si="62"/>
        <v>4058.9724672000011</v>
      </c>
      <c r="J119" s="195">
        <f t="shared" si="62"/>
        <v>4058.9724672000011</v>
      </c>
      <c r="K119" s="195">
        <f t="shared" si="62"/>
        <v>4058.9724672000011</v>
      </c>
      <c r="L119" s="195">
        <f t="shared" si="62"/>
        <v>4058.9724672000011</v>
      </c>
      <c r="M119" s="195">
        <f t="shared" si="62"/>
        <v>4058.9724672000011</v>
      </c>
      <c r="N119" s="195">
        <f t="shared" si="62"/>
        <v>4058.9724672000011</v>
      </c>
      <c r="O119" s="195">
        <f t="shared" si="62"/>
        <v>4058.9724672000011</v>
      </c>
      <c r="P119" s="195">
        <f t="shared" si="62"/>
        <v>4058.9724672000011</v>
      </c>
      <c r="Q119" s="195">
        <f t="shared" si="62"/>
        <v>4058.9724672000011</v>
      </c>
      <c r="R119" s="195">
        <f t="shared" si="62"/>
        <v>4058.9724672000011</v>
      </c>
      <c r="S119" s="195">
        <f t="shared" si="62"/>
        <v>4058.9724672000011</v>
      </c>
      <c r="T119" s="195">
        <f t="shared" si="62"/>
        <v>4058.9724672000011</v>
      </c>
      <c r="U119" s="195">
        <f t="shared" si="62"/>
        <v>4058.9724672000011</v>
      </c>
      <c r="V119" s="195">
        <f t="shared" si="62"/>
        <v>4058.9724672000011</v>
      </c>
      <c r="W119" s="195">
        <f t="shared" si="62"/>
        <v>4058.9724672000011</v>
      </c>
      <c r="X119" s="195">
        <f t="shared" si="62"/>
        <v>4058.9724672000011</v>
      </c>
      <c r="Y119" s="195">
        <f t="shared" si="62"/>
        <v>4058.9724672000011</v>
      </c>
      <c r="Z119" s="195">
        <f t="shared" si="62"/>
        <v>4058.9724672000011</v>
      </c>
      <c r="AA119" s="195">
        <f t="shared" si="62"/>
        <v>4058.9724672000011</v>
      </c>
      <c r="AB119" s="195">
        <f t="shared" si="62"/>
        <v>4058.9724672000011</v>
      </c>
      <c r="AC119" s="195">
        <f t="shared" si="62"/>
        <v>4058.9724672000011</v>
      </c>
      <c r="AD119" s="195">
        <f t="shared" si="62"/>
        <v>4058.9724672000011</v>
      </c>
      <c r="AE119" s="195">
        <f t="shared" si="62"/>
        <v>4058.9724672000011</v>
      </c>
      <c r="AF119" s="195">
        <f t="shared" si="62"/>
        <v>4058.9724672000011</v>
      </c>
      <c r="AG119" s="195">
        <f t="shared" si="62"/>
        <v>4058.9724672000011</v>
      </c>
      <c r="AH119" s="195">
        <f t="shared" si="62"/>
        <v>4058.9724672000011</v>
      </c>
      <c r="AI119" s="195">
        <f t="shared" si="62"/>
        <v>4058.9724672000011</v>
      </c>
      <c r="AJ119" s="249">
        <f t="shared" si="43"/>
        <v>117710.20154880003</v>
      </c>
    </row>
    <row r="120" spans="2:37" ht="14.4">
      <c r="B120" s="344"/>
      <c r="C120" s="344"/>
      <c r="D120" s="58" t="s">
        <v>222</v>
      </c>
      <c r="E120" s="193">
        <v>5.0000000000000001E-3</v>
      </c>
      <c r="F120" s="194"/>
      <c r="G120" s="195">
        <f>+G116*$E120</f>
        <v>724.81651200000022</v>
      </c>
      <c r="H120" s="195">
        <f t="shared" ref="H120:AI120" si="63">+H116*$E120</f>
        <v>724.81651200000022</v>
      </c>
      <c r="I120" s="195">
        <f t="shared" si="63"/>
        <v>724.81651200000022</v>
      </c>
      <c r="J120" s="195">
        <f t="shared" si="63"/>
        <v>724.81651200000022</v>
      </c>
      <c r="K120" s="195">
        <f t="shared" si="63"/>
        <v>724.81651200000022</v>
      </c>
      <c r="L120" s="195">
        <f t="shared" si="63"/>
        <v>724.81651200000022</v>
      </c>
      <c r="M120" s="195">
        <f t="shared" si="63"/>
        <v>724.81651200000022</v>
      </c>
      <c r="N120" s="195">
        <f t="shared" si="63"/>
        <v>724.81651200000022</v>
      </c>
      <c r="O120" s="195">
        <f t="shared" si="63"/>
        <v>724.81651200000022</v>
      </c>
      <c r="P120" s="195">
        <f t="shared" si="63"/>
        <v>724.81651200000022</v>
      </c>
      <c r="Q120" s="195">
        <f t="shared" si="63"/>
        <v>724.81651200000022</v>
      </c>
      <c r="R120" s="195">
        <f t="shared" si="63"/>
        <v>724.81651200000022</v>
      </c>
      <c r="S120" s="195">
        <f t="shared" si="63"/>
        <v>724.81651200000022</v>
      </c>
      <c r="T120" s="195">
        <f t="shared" si="63"/>
        <v>724.81651200000022</v>
      </c>
      <c r="U120" s="195">
        <f t="shared" si="63"/>
        <v>724.81651200000022</v>
      </c>
      <c r="V120" s="195">
        <f t="shared" si="63"/>
        <v>724.81651200000022</v>
      </c>
      <c r="W120" s="195">
        <f t="shared" si="63"/>
        <v>724.81651200000022</v>
      </c>
      <c r="X120" s="195">
        <f t="shared" si="63"/>
        <v>724.81651200000022</v>
      </c>
      <c r="Y120" s="195">
        <f t="shared" si="63"/>
        <v>724.81651200000022</v>
      </c>
      <c r="Z120" s="195">
        <f t="shared" si="63"/>
        <v>724.81651200000022</v>
      </c>
      <c r="AA120" s="195">
        <f t="shared" si="63"/>
        <v>724.81651200000022</v>
      </c>
      <c r="AB120" s="195">
        <f t="shared" si="63"/>
        <v>724.81651200000022</v>
      </c>
      <c r="AC120" s="195">
        <f t="shared" si="63"/>
        <v>724.81651200000022</v>
      </c>
      <c r="AD120" s="195">
        <f t="shared" si="63"/>
        <v>724.81651200000022</v>
      </c>
      <c r="AE120" s="195">
        <f t="shared" si="63"/>
        <v>724.81651200000022</v>
      </c>
      <c r="AF120" s="195">
        <f t="shared" si="63"/>
        <v>724.81651200000022</v>
      </c>
      <c r="AG120" s="195">
        <f t="shared" si="63"/>
        <v>724.81651200000022</v>
      </c>
      <c r="AH120" s="195">
        <f t="shared" si="63"/>
        <v>724.81651200000022</v>
      </c>
      <c r="AI120" s="195">
        <f t="shared" si="63"/>
        <v>724.81651200000022</v>
      </c>
      <c r="AJ120" s="249">
        <f t="shared" si="43"/>
        <v>21019.678848000003</v>
      </c>
    </row>
    <row r="121" spans="2:37" ht="14.4">
      <c r="B121" s="344"/>
      <c r="C121" s="344"/>
      <c r="D121" s="58" t="s">
        <v>223</v>
      </c>
      <c r="E121" s="196"/>
      <c r="F121" s="194"/>
      <c r="G121" s="195">
        <f t="shared" ref="G121:AI121" si="64">+SUBTOTAL(9,G116:G120)</f>
        <v>159648.08493312</v>
      </c>
      <c r="H121" s="195">
        <f t="shared" si="64"/>
        <v>159648.08493312</v>
      </c>
      <c r="I121" s="195">
        <f t="shared" si="64"/>
        <v>159648.08493312</v>
      </c>
      <c r="J121" s="195">
        <f t="shared" si="64"/>
        <v>159648.08493312</v>
      </c>
      <c r="K121" s="195">
        <f t="shared" si="64"/>
        <v>159648.08493312</v>
      </c>
      <c r="L121" s="195">
        <f t="shared" si="64"/>
        <v>159648.08493312</v>
      </c>
      <c r="M121" s="195">
        <f t="shared" si="64"/>
        <v>159648.08493312</v>
      </c>
      <c r="N121" s="195">
        <f t="shared" si="64"/>
        <v>159648.08493312</v>
      </c>
      <c r="O121" s="195">
        <f t="shared" si="64"/>
        <v>159648.08493312</v>
      </c>
      <c r="P121" s="195">
        <f t="shared" si="64"/>
        <v>159648.08493312</v>
      </c>
      <c r="Q121" s="195">
        <f t="shared" si="64"/>
        <v>159648.08493312</v>
      </c>
      <c r="R121" s="195">
        <f t="shared" si="64"/>
        <v>159648.08493312</v>
      </c>
      <c r="S121" s="195">
        <f t="shared" si="64"/>
        <v>159648.08493312</v>
      </c>
      <c r="T121" s="195">
        <f t="shared" si="64"/>
        <v>159648.08493312</v>
      </c>
      <c r="U121" s="195">
        <f t="shared" si="64"/>
        <v>159648.08493312</v>
      </c>
      <c r="V121" s="195">
        <f t="shared" si="64"/>
        <v>159648.08493312</v>
      </c>
      <c r="W121" s="195">
        <f t="shared" si="64"/>
        <v>159648.08493312</v>
      </c>
      <c r="X121" s="195">
        <f t="shared" si="64"/>
        <v>159648.08493312</v>
      </c>
      <c r="Y121" s="195">
        <f t="shared" si="64"/>
        <v>159648.08493312</v>
      </c>
      <c r="Z121" s="195">
        <f t="shared" si="64"/>
        <v>159648.08493312</v>
      </c>
      <c r="AA121" s="195">
        <f t="shared" si="64"/>
        <v>159648.08493312</v>
      </c>
      <c r="AB121" s="195">
        <f t="shared" si="64"/>
        <v>159648.08493312</v>
      </c>
      <c r="AC121" s="195">
        <f t="shared" si="64"/>
        <v>159648.08493312</v>
      </c>
      <c r="AD121" s="195">
        <f t="shared" si="64"/>
        <v>159648.08493312</v>
      </c>
      <c r="AE121" s="195">
        <f t="shared" si="64"/>
        <v>159648.08493312</v>
      </c>
      <c r="AF121" s="195">
        <f t="shared" si="64"/>
        <v>159648.08493312</v>
      </c>
      <c r="AG121" s="195">
        <f t="shared" si="64"/>
        <v>159648.08493312</v>
      </c>
      <c r="AH121" s="195">
        <f t="shared" si="64"/>
        <v>159648.08493312</v>
      </c>
      <c r="AI121" s="195">
        <f t="shared" si="64"/>
        <v>159648.08493312</v>
      </c>
      <c r="AJ121" s="249">
        <f t="shared" si="43"/>
        <v>4629794.4630604777</v>
      </c>
    </row>
    <row r="122" spans="2:37" ht="14.4">
      <c r="B122" s="344"/>
      <c r="C122" s="344"/>
      <c r="D122" s="58" t="s">
        <v>243</v>
      </c>
      <c r="E122" s="197">
        <f>BDI!$F$33</f>
        <v>0.26450000000000001</v>
      </c>
      <c r="F122" s="194"/>
      <c r="G122" s="195">
        <f t="shared" ref="G122:AI122" si="65">+G121*$E122</f>
        <v>42226.918464810245</v>
      </c>
      <c r="H122" s="195">
        <f t="shared" si="65"/>
        <v>42226.918464810245</v>
      </c>
      <c r="I122" s="195">
        <f t="shared" si="65"/>
        <v>42226.918464810245</v>
      </c>
      <c r="J122" s="195">
        <f t="shared" si="65"/>
        <v>42226.918464810245</v>
      </c>
      <c r="K122" s="195">
        <f t="shared" si="65"/>
        <v>42226.918464810245</v>
      </c>
      <c r="L122" s="195">
        <f t="shared" si="65"/>
        <v>42226.918464810245</v>
      </c>
      <c r="M122" s="195">
        <f t="shared" si="65"/>
        <v>42226.918464810245</v>
      </c>
      <c r="N122" s="195">
        <f t="shared" si="65"/>
        <v>42226.918464810245</v>
      </c>
      <c r="O122" s="195">
        <f t="shared" si="65"/>
        <v>42226.918464810245</v>
      </c>
      <c r="P122" s="195">
        <f t="shared" si="65"/>
        <v>42226.918464810245</v>
      </c>
      <c r="Q122" s="195">
        <f t="shared" si="65"/>
        <v>42226.918464810245</v>
      </c>
      <c r="R122" s="195">
        <f t="shared" si="65"/>
        <v>42226.918464810245</v>
      </c>
      <c r="S122" s="195">
        <f t="shared" si="65"/>
        <v>42226.918464810245</v>
      </c>
      <c r="T122" s="195">
        <f t="shared" si="65"/>
        <v>42226.918464810245</v>
      </c>
      <c r="U122" s="195">
        <f t="shared" si="65"/>
        <v>42226.918464810245</v>
      </c>
      <c r="V122" s="195">
        <f t="shared" si="65"/>
        <v>42226.918464810245</v>
      </c>
      <c r="W122" s="195">
        <f t="shared" si="65"/>
        <v>42226.918464810245</v>
      </c>
      <c r="X122" s="195">
        <f t="shared" si="65"/>
        <v>42226.918464810245</v>
      </c>
      <c r="Y122" s="195">
        <f t="shared" si="65"/>
        <v>42226.918464810245</v>
      </c>
      <c r="Z122" s="195">
        <f t="shared" si="65"/>
        <v>42226.918464810245</v>
      </c>
      <c r="AA122" s="195">
        <f t="shared" si="65"/>
        <v>42226.918464810245</v>
      </c>
      <c r="AB122" s="195">
        <f t="shared" si="65"/>
        <v>42226.918464810245</v>
      </c>
      <c r="AC122" s="195">
        <f t="shared" si="65"/>
        <v>42226.918464810245</v>
      </c>
      <c r="AD122" s="195">
        <f t="shared" si="65"/>
        <v>42226.918464810245</v>
      </c>
      <c r="AE122" s="195">
        <f t="shared" si="65"/>
        <v>42226.918464810245</v>
      </c>
      <c r="AF122" s="195">
        <f t="shared" si="65"/>
        <v>42226.918464810245</v>
      </c>
      <c r="AG122" s="195">
        <f t="shared" si="65"/>
        <v>42226.918464810245</v>
      </c>
      <c r="AH122" s="195">
        <f t="shared" si="65"/>
        <v>42226.918464810245</v>
      </c>
      <c r="AI122" s="195">
        <f t="shared" si="65"/>
        <v>42226.918464810245</v>
      </c>
      <c r="AJ122" s="249">
        <f t="shared" si="43"/>
        <v>1224580.6354794975</v>
      </c>
    </row>
    <row r="123" spans="2:37" ht="14.4">
      <c r="B123" s="344"/>
      <c r="C123" s="344"/>
      <c r="D123" s="58" t="s">
        <v>224</v>
      </c>
      <c r="E123" s="196"/>
      <c r="F123" s="194"/>
      <c r="G123" s="61">
        <f t="shared" ref="G123:AI123" si="66">+SUM(G121:G122)</f>
        <v>201875.00339793024</v>
      </c>
      <c r="H123" s="61">
        <f t="shared" si="66"/>
        <v>201875.00339793024</v>
      </c>
      <c r="I123" s="61">
        <f t="shared" si="66"/>
        <v>201875.00339793024</v>
      </c>
      <c r="J123" s="61">
        <f t="shared" si="66"/>
        <v>201875.00339793024</v>
      </c>
      <c r="K123" s="61">
        <f t="shared" si="66"/>
        <v>201875.00339793024</v>
      </c>
      <c r="L123" s="61">
        <f t="shared" si="66"/>
        <v>201875.00339793024</v>
      </c>
      <c r="M123" s="61">
        <f t="shared" si="66"/>
        <v>201875.00339793024</v>
      </c>
      <c r="N123" s="61">
        <f t="shared" si="66"/>
        <v>201875.00339793024</v>
      </c>
      <c r="O123" s="61">
        <f t="shared" si="66"/>
        <v>201875.00339793024</v>
      </c>
      <c r="P123" s="61">
        <f t="shared" si="66"/>
        <v>201875.00339793024</v>
      </c>
      <c r="Q123" s="61">
        <f t="shared" si="66"/>
        <v>201875.00339793024</v>
      </c>
      <c r="R123" s="61">
        <f t="shared" si="66"/>
        <v>201875.00339793024</v>
      </c>
      <c r="S123" s="61">
        <f t="shared" si="66"/>
        <v>201875.00339793024</v>
      </c>
      <c r="T123" s="61">
        <f t="shared" si="66"/>
        <v>201875.00339793024</v>
      </c>
      <c r="U123" s="61">
        <f t="shared" si="66"/>
        <v>201875.00339793024</v>
      </c>
      <c r="V123" s="61">
        <f t="shared" si="66"/>
        <v>201875.00339793024</v>
      </c>
      <c r="W123" s="61">
        <f t="shared" si="66"/>
        <v>201875.00339793024</v>
      </c>
      <c r="X123" s="61">
        <f t="shared" si="66"/>
        <v>201875.00339793024</v>
      </c>
      <c r="Y123" s="61">
        <f t="shared" si="66"/>
        <v>201875.00339793024</v>
      </c>
      <c r="Z123" s="61">
        <f t="shared" si="66"/>
        <v>201875.00339793024</v>
      </c>
      <c r="AA123" s="61">
        <f t="shared" si="66"/>
        <v>201875.00339793024</v>
      </c>
      <c r="AB123" s="61">
        <f t="shared" si="66"/>
        <v>201875.00339793024</v>
      </c>
      <c r="AC123" s="61">
        <f t="shared" si="66"/>
        <v>201875.00339793024</v>
      </c>
      <c r="AD123" s="61">
        <f t="shared" si="66"/>
        <v>201875.00339793024</v>
      </c>
      <c r="AE123" s="61">
        <f t="shared" si="66"/>
        <v>201875.00339793024</v>
      </c>
      <c r="AF123" s="61">
        <f t="shared" si="66"/>
        <v>201875.00339793024</v>
      </c>
      <c r="AG123" s="61">
        <f t="shared" si="66"/>
        <v>201875.00339793024</v>
      </c>
      <c r="AH123" s="61">
        <f t="shared" si="66"/>
        <v>201875.00339793024</v>
      </c>
      <c r="AI123" s="61">
        <f t="shared" si="66"/>
        <v>201875.00339793024</v>
      </c>
      <c r="AJ123" s="254">
        <f t="shared" si="43"/>
        <v>5854375.0985399792</v>
      </c>
      <c r="AK123" s="2"/>
    </row>
    <row r="124" spans="2:37" ht="14.4">
      <c r="B124" s="255" t="s">
        <v>227</v>
      </c>
      <c r="C124" s="256" t="s">
        <v>95</v>
      </c>
      <c r="D124" s="257"/>
      <c r="E124" s="257"/>
      <c r="F124" s="237">
        <f t="shared" ref="F124:AI124" si="67">+F132</f>
        <v>0</v>
      </c>
      <c r="G124" s="237">
        <f t="shared" si="67"/>
        <v>21519.309919205327</v>
      </c>
      <c r="H124" s="237">
        <f t="shared" si="67"/>
        <v>21519.309919205327</v>
      </c>
      <c r="I124" s="237">
        <f t="shared" si="67"/>
        <v>21519.309919205327</v>
      </c>
      <c r="J124" s="237">
        <f t="shared" si="67"/>
        <v>21519.309919205327</v>
      </c>
      <c r="K124" s="237">
        <f t="shared" si="67"/>
        <v>21519.309919205327</v>
      </c>
      <c r="L124" s="237">
        <f t="shared" si="67"/>
        <v>21519.309919205327</v>
      </c>
      <c r="M124" s="237">
        <f t="shared" si="67"/>
        <v>21519.309919205327</v>
      </c>
      <c r="N124" s="237">
        <f t="shared" si="67"/>
        <v>21519.309919205327</v>
      </c>
      <c r="O124" s="237">
        <f t="shared" si="67"/>
        <v>21519.309919205327</v>
      </c>
      <c r="P124" s="237">
        <f t="shared" si="67"/>
        <v>21519.309919205327</v>
      </c>
      <c r="Q124" s="237">
        <f t="shared" si="67"/>
        <v>21519.309919205327</v>
      </c>
      <c r="R124" s="237">
        <f t="shared" si="67"/>
        <v>21519.309919205327</v>
      </c>
      <c r="S124" s="237">
        <f t="shared" si="67"/>
        <v>21519.309919205327</v>
      </c>
      <c r="T124" s="237">
        <f t="shared" si="67"/>
        <v>21519.309919205327</v>
      </c>
      <c r="U124" s="237">
        <f t="shared" si="67"/>
        <v>21519.309919205327</v>
      </c>
      <c r="V124" s="237">
        <f t="shared" si="67"/>
        <v>21519.309919205327</v>
      </c>
      <c r="W124" s="237">
        <f t="shared" si="67"/>
        <v>21519.309919205327</v>
      </c>
      <c r="X124" s="237">
        <f t="shared" si="67"/>
        <v>21519.309919205327</v>
      </c>
      <c r="Y124" s="237">
        <f t="shared" si="67"/>
        <v>21519.309919205327</v>
      </c>
      <c r="Z124" s="237">
        <f t="shared" si="67"/>
        <v>21519.309919205327</v>
      </c>
      <c r="AA124" s="237">
        <f t="shared" si="67"/>
        <v>21519.309919205327</v>
      </c>
      <c r="AB124" s="237">
        <f t="shared" si="67"/>
        <v>21519.309919205327</v>
      </c>
      <c r="AC124" s="237">
        <f t="shared" si="67"/>
        <v>21519.309919205327</v>
      </c>
      <c r="AD124" s="237">
        <f t="shared" si="67"/>
        <v>21519.309919205327</v>
      </c>
      <c r="AE124" s="237">
        <f t="shared" si="67"/>
        <v>21519.309919205327</v>
      </c>
      <c r="AF124" s="237">
        <f t="shared" si="67"/>
        <v>21519.309919205327</v>
      </c>
      <c r="AG124" s="237">
        <f t="shared" si="67"/>
        <v>21519.309919205327</v>
      </c>
      <c r="AH124" s="237">
        <f t="shared" si="67"/>
        <v>21519.309919205327</v>
      </c>
      <c r="AI124" s="237">
        <f t="shared" si="67"/>
        <v>21519.309919205327</v>
      </c>
      <c r="AJ124" s="237">
        <f>+AJ132</f>
        <v>624059.98765695456</v>
      </c>
    </row>
    <row r="125" spans="2:37" ht="14.4">
      <c r="B125" s="343" t="s">
        <v>34</v>
      </c>
      <c r="C125" s="343" t="str">
        <f>+C44</f>
        <v>Intervenções em OAE's</v>
      </c>
      <c r="D125" s="57" t="s">
        <v>218</v>
      </c>
      <c r="E125" s="190"/>
      <c r="F125" s="191"/>
      <c r="G125" s="192">
        <f t="shared" ref="G125:AI125" si="68">+G43</f>
        <v>15452.681999999733</v>
      </c>
      <c r="H125" s="192">
        <f t="shared" si="68"/>
        <v>15452.681999999733</v>
      </c>
      <c r="I125" s="192">
        <f t="shared" si="68"/>
        <v>15452.681999999733</v>
      </c>
      <c r="J125" s="192">
        <f t="shared" si="68"/>
        <v>15452.681999999733</v>
      </c>
      <c r="K125" s="192">
        <f t="shared" si="68"/>
        <v>15452.681999999733</v>
      </c>
      <c r="L125" s="192">
        <f t="shared" si="68"/>
        <v>15452.681999999733</v>
      </c>
      <c r="M125" s="192">
        <f t="shared" si="68"/>
        <v>15452.681999999733</v>
      </c>
      <c r="N125" s="192">
        <f t="shared" si="68"/>
        <v>15452.681999999733</v>
      </c>
      <c r="O125" s="192">
        <f t="shared" si="68"/>
        <v>15452.681999999733</v>
      </c>
      <c r="P125" s="192">
        <f t="shared" si="68"/>
        <v>15452.681999999733</v>
      </c>
      <c r="Q125" s="192">
        <f t="shared" si="68"/>
        <v>15452.681999999733</v>
      </c>
      <c r="R125" s="192">
        <f t="shared" si="68"/>
        <v>15452.681999999733</v>
      </c>
      <c r="S125" s="192">
        <f t="shared" si="68"/>
        <v>15452.681999999733</v>
      </c>
      <c r="T125" s="192">
        <f t="shared" si="68"/>
        <v>15452.681999999733</v>
      </c>
      <c r="U125" s="192">
        <f t="shared" si="68"/>
        <v>15452.681999999733</v>
      </c>
      <c r="V125" s="192">
        <f t="shared" si="68"/>
        <v>15452.681999999733</v>
      </c>
      <c r="W125" s="192">
        <f t="shared" si="68"/>
        <v>15452.681999999733</v>
      </c>
      <c r="X125" s="192">
        <f t="shared" si="68"/>
        <v>15452.681999999733</v>
      </c>
      <c r="Y125" s="192">
        <f t="shared" si="68"/>
        <v>15452.681999999733</v>
      </c>
      <c r="Z125" s="192">
        <f t="shared" si="68"/>
        <v>15452.681999999733</v>
      </c>
      <c r="AA125" s="192">
        <f t="shared" si="68"/>
        <v>15452.681999999733</v>
      </c>
      <c r="AB125" s="192">
        <f t="shared" si="68"/>
        <v>15452.681999999733</v>
      </c>
      <c r="AC125" s="192">
        <f t="shared" si="68"/>
        <v>15452.681999999733</v>
      </c>
      <c r="AD125" s="192">
        <f t="shared" si="68"/>
        <v>15452.681999999733</v>
      </c>
      <c r="AE125" s="192">
        <f t="shared" si="68"/>
        <v>15452.681999999733</v>
      </c>
      <c r="AF125" s="192">
        <f t="shared" si="68"/>
        <v>15452.681999999733</v>
      </c>
      <c r="AG125" s="192">
        <f t="shared" si="68"/>
        <v>15452.681999999733</v>
      </c>
      <c r="AH125" s="192">
        <f t="shared" si="68"/>
        <v>15452.681999999733</v>
      </c>
      <c r="AI125" s="192">
        <f t="shared" si="68"/>
        <v>15452.681999999733</v>
      </c>
      <c r="AJ125" s="248">
        <f t="shared" ref="AJ125:AJ132" si="69">+SUM(F125:AI125)</f>
        <v>448127.77799999237</v>
      </c>
    </row>
    <row r="126" spans="2:37" ht="14.4">
      <c r="B126" s="344"/>
      <c r="C126" s="344"/>
      <c r="D126" s="58" t="s">
        <v>219</v>
      </c>
      <c r="E126" s="193">
        <v>6.3299999999999995E-2</v>
      </c>
      <c r="F126" s="194"/>
      <c r="G126" s="195">
        <f t="shared" ref="G126:AI126" si="70">+G125*$E126</f>
        <v>978.15477059998307</v>
      </c>
      <c r="H126" s="195">
        <f t="shared" si="70"/>
        <v>978.15477059998307</v>
      </c>
      <c r="I126" s="195">
        <f t="shared" si="70"/>
        <v>978.15477059998307</v>
      </c>
      <c r="J126" s="195">
        <f t="shared" si="70"/>
        <v>978.15477059998307</v>
      </c>
      <c r="K126" s="195">
        <f t="shared" si="70"/>
        <v>978.15477059998307</v>
      </c>
      <c r="L126" s="195">
        <f t="shared" si="70"/>
        <v>978.15477059998307</v>
      </c>
      <c r="M126" s="195">
        <f t="shared" si="70"/>
        <v>978.15477059998307</v>
      </c>
      <c r="N126" s="195">
        <f t="shared" si="70"/>
        <v>978.15477059998307</v>
      </c>
      <c r="O126" s="195">
        <f t="shared" si="70"/>
        <v>978.15477059998307</v>
      </c>
      <c r="P126" s="195">
        <f t="shared" si="70"/>
        <v>978.15477059998307</v>
      </c>
      <c r="Q126" s="195">
        <f t="shared" si="70"/>
        <v>978.15477059998307</v>
      </c>
      <c r="R126" s="195">
        <f t="shared" si="70"/>
        <v>978.15477059998307</v>
      </c>
      <c r="S126" s="195">
        <f t="shared" si="70"/>
        <v>978.15477059998307</v>
      </c>
      <c r="T126" s="195">
        <f t="shared" si="70"/>
        <v>978.15477059998307</v>
      </c>
      <c r="U126" s="195">
        <f t="shared" si="70"/>
        <v>978.15477059998307</v>
      </c>
      <c r="V126" s="195">
        <f t="shared" si="70"/>
        <v>978.15477059998307</v>
      </c>
      <c r="W126" s="195">
        <f t="shared" si="70"/>
        <v>978.15477059998307</v>
      </c>
      <c r="X126" s="195">
        <f t="shared" si="70"/>
        <v>978.15477059998307</v>
      </c>
      <c r="Y126" s="195">
        <f t="shared" si="70"/>
        <v>978.15477059998307</v>
      </c>
      <c r="Z126" s="195">
        <f t="shared" si="70"/>
        <v>978.15477059998307</v>
      </c>
      <c r="AA126" s="195">
        <f t="shared" si="70"/>
        <v>978.15477059998307</v>
      </c>
      <c r="AB126" s="195">
        <f t="shared" si="70"/>
        <v>978.15477059998307</v>
      </c>
      <c r="AC126" s="195">
        <f t="shared" si="70"/>
        <v>978.15477059998307</v>
      </c>
      <c r="AD126" s="195">
        <f t="shared" si="70"/>
        <v>978.15477059998307</v>
      </c>
      <c r="AE126" s="195">
        <f t="shared" si="70"/>
        <v>978.15477059998307</v>
      </c>
      <c r="AF126" s="195">
        <f t="shared" si="70"/>
        <v>978.15477059998307</v>
      </c>
      <c r="AG126" s="195">
        <f t="shared" si="70"/>
        <v>978.15477059998307</v>
      </c>
      <c r="AH126" s="195">
        <f t="shared" si="70"/>
        <v>978.15477059998307</v>
      </c>
      <c r="AI126" s="195">
        <f t="shared" si="70"/>
        <v>978.15477059998307</v>
      </c>
      <c r="AJ126" s="249">
        <f t="shared" si="69"/>
        <v>28366.488347399521</v>
      </c>
    </row>
    <row r="127" spans="2:37" ht="14.4">
      <c r="B127" s="344"/>
      <c r="C127" s="344"/>
      <c r="D127" s="58" t="s">
        <v>220</v>
      </c>
      <c r="E127" s="193">
        <v>5.0000000000000001E-3</v>
      </c>
      <c r="F127" s="194"/>
      <c r="G127" s="195">
        <f>+G125*$E127</f>
        <v>77.263409999998672</v>
      </c>
      <c r="H127" s="195">
        <f t="shared" ref="H127:AI127" si="71">+H125*$E127</f>
        <v>77.263409999998672</v>
      </c>
      <c r="I127" s="195">
        <f t="shared" si="71"/>
        <v>77.263409999998672</v>
      </c>
      <c r="J127" s="195">
        <f t="shared" si="71"/>
        <v>77.263409999998672</v>
      </c>
      <c r="K127" s="195">
        <f t="shared" si="71"/>
        <v>77.263409999998672</v>
      </c>
      <c r="L127" s="195">
        <f t="shared" si="71"/>
        <v>77.263409999998672</v>
      </c>
      <c r="M127" s="195">
        <f t="shared" si="71"/>
        <v>77.263409999998672</v>
      </c>
      <c r="N127" s="195">
        <f t="shared" si="71"/>
        <v>77.263409999998672</v>
      </c>
      <c r="O127" s="195">
        <f t="shared" si="71"/>
        <v>77.263409999998672</v>
      </c>
      <c r="P127" s="195">
        <f t="shared" si="71"/>
        <v>77.263409999998672</v>
      </c>
      <c r="Q127" s="195">
        <f t="shared" si="71"/>
        <v>77.263409999998672</v>
      </c>
      <c r="R127" s="195">
        <f t="shared" si="71"/>
        <v>77.263409999998672</v>
      </c>
      <c r="S127" s="195">
        <f t="shared" si="71"/>
        <v>77.263409999998672</v>
      </c>
      <c r="T127" s="195">
        <f t="shared" si="71"/>
        <v>77.263409999998672</v>
      </c>
      <c r="U127" s="195">
        <f t="shared" si="71"/>
        <v>77.263409999998672</v>
      </c>
      <c r="V127" s="195">
        <f t="shared" si="71"/>
        <v>77.263409999998672</v>
      </c>
      <c r="W127" s="195">
        <f t="shared" si="71"/>
        <v>77.263409999998672</v>
      </c>
      <c r="X127" s="195">
        <f t="shared" si="71"/>
        <v>77.263409999998672</v>
      </c>
      <c r="Y127" s="195">
        <f t="shared" si="71"/>
        <v>77.263409999998672</v>
      </c>
      <c r="Z127" s="195">
        <f t="shared" si="71"/>
        <v>77.263409999998672</v>
      </c>
      <c r="AA127" s="195">
        <f t="shared" si="71"/>
        <v>77.263409999998672</v>
      </c>
      <c r="AB127" s="195">
        <f t="shared" si="71"/>
        <v>77.263409999998672</v>
      </c>
      <c r="AC127" s="195">
        <f t="shared" si="71"/>
        <v>77.263409999998672</v>
      </c>
      <c r="AD127" s="195">
        <f t="shared" si="71"/>
        <v>77.263409999998672</v>
      </c>
      <c r="AE127" s="195">
        <f t="shared" si="71"/>
        <v>77.263409999998672</v>
      </c>
      <c r="AF127" s="195">
        <f t="shared" si="71"/>
        <v>77.263409999998672</v>
      </c>
      <c r="AG127" s="195">
        <f t="shared" si="71"/>
        <v>77.263409999998672</v>
      </c>
      <c r="AH127" s="195">
        <f t="shared" si="71"/>
        <v>77.263409999998672</v>
      </c>
      <c r="AI127" s="195">
        <f t="shared" si="71"/>
        <v>77.263409999998672</v>
      </c>
      <c r="AJ127" s="249">
        <f t="shared" si="69"/>
        <v>2240.6388899999615</v>
      </c>
    </row>
    <row r="128" spans="2:37" ht="14.4">
      <c r="B128" s="344"/>
      <c r="C128" s="344"/>
      <c r="D128" s="58" t="s">
        <v>221</v>
      </c>
      <c r="E128" s="193">
        <v>2.8000000000000001E-2</v>
      </c>
      <c r="F128" s="194"/>
      <c r="G128" s="195">
        <f>+G125*$E128</f>
        <v>432.67509599999255</v>
      </c>
      <c r="H128" s="195">
        <f t="shared" ref="H128:AI128" si="72">+H125*$E128</f>
        <v>432.67509599999255</v>
      </c>
      <c r="I128" s="195">
        <f t="shared" si="72"/>
        <v>432.67509599999255</v>
      </c>
      <c r="J128" s="195">
        <f t="shared" si="72"/>
        <v>432.67509599999255</v>
      </c>
      <c r="K128" s="195">
        <f t="shared" si="72"/>
        <v>432.67509599999255</v>
      </c>
      <c r="L128" s="195">
        <f t="shared" si="72"/>
        <v>432.67509599999255</v>
      </c>
      <c r="M128" s="195">
        <f t="shared" si="72"/>
        <v>432.67509599999255</v>
      </c>
      <c r="N128" s="195">
        <f t="shared" si="72"/>
        <v>432.67509599999255</v>
      </c>
      <c r="O128" s="195">
        <f t="shared" si="72"/>
        <v>432.67509599999255</v>
      </c>
      <c r="P128" s="195">
        <f t="shared" si="72"/>
        <v>432.67509599999255</v>
      </c>
      <c r="Q128" s="195">
        <f t="shared" si="72"/>
        <v>432.67509599999255</v>
      </c>
      <c r="R128" s="195">
        <f t="shared" si="72"/>
        <v>432.67509599999255</v>
      </c>
      <c r="S128" s="195">
        <f t="shared" si="72"/>
        <v>432.67509599999255</v>
      </c>
      <c r="T128" s="195">
        <f t="shared" si="72"/>
        <v>432.67509599999255</v>
      </c>
      <c r="U128" s="195">
        <f t="shared" si="72"/>
        <v>432.67509599999255</v>
      </c>
      <c r="V128" s="195">
        <f t="shared" si="72"/>
        <v>432.67509599999255</v>
      </c>
      <c r="W128" s="195">
        <f t="shared" si="72"/>
        <v>432.67509599999255</v>
      </c>
      <c r="X128" s="195">
        <f t="shared" si="72"/>
        <v>432.67509599999255</v>
      </c>
      <c r="Y128" s="195">
        <f t="shared" si="72"/>
        <v>432.67509599999255</v>
      </c>
      <c r="Z128" s="195">
        <f t="shared" si="72"/>
        <v>432.67509599999255</v>
      </c>
      <c r="AA128" s="195">
        <f t="shared" si="72"/>
        <v>432.67509599999255</v>
      </c>
      <c r="AB128" s="195">
        <f t="shared" si="72"/>
        <v>432.67509599999255</v>
      </c>
      <c r="AC128" s="195">
        <f t="shared" si="72"/>
        <v>432.67509599999255</v>
      </c>
      <c r="AD128" s="195">
        <f t="shared" si="72"/>
        <v>432.67509599999255</v>
      </c>
      <c r="AE128" s="195">
        <f t="shared" si="72"/>
        <v>432.67509599999255</v>
      </c>
      <c r="AF128" s="195">
        <f t="shared" si="72"/>
        <v>432.67509599999255</v>
      </c>
      <c r="AG128" s="195">
        <f t="shared" si="72"/>
        <v>432.67509599999255</v>
      </c>
      <c r="AH128" s="195">
        <f t="shared" si="72"/>
        <v>432.67509599999255</v>
      </c>
      <c r="AI128" s="195">
        <f t="shared" si="72"/>
        <v>432.67509599999255</v>
      </c>
      <c r="AJ128" s="249">
        <f t="shared" si="69"/>
        <v>12547.577783999777</v>
      </c>
    </row>
    <row r="129" spans="2:37" ht="14.4">
      <c r="B129" s="344"/>
      <c r="C129" s="344"/>
      <c r="D129" s="58" t="s">
        <v>222</v>
      </c>
      <c r="E129" s="193">
        <v>5.0000000000000001E-3</v>
      </c>
      <c r="F129" s="194"/>
      <c r="G129" s="195">
        <f>+G125*$E129</f>
        <v>77.263409999998672</v>
      </c>
      <c r="H129" s="195">
        <f t="shared" ref="H129:AI129" si="73">+H125*$E129</f>
        <v>77.263409999998672</v>
      </c>
      <c r="I129" s="195">
        <f t="shared" si="73"/>
        <v>77.263409999998672</v>
      </c>
      <c r="J129" s="195">
        <f t="shared" si="73"/>
        <v>77.263409999998672</v>
      </c>
      <c r="K129" s="195">
        <f t="shared" si="73"/>
        <v>77.263409999998672</v>
      </c>
      <c r="L129" s="195">
        <f t="shared" si="73"/>
        <v>77.263409999998672</v>
      </c>
      <c r="M129" s="195">
        <f t="shared" si="73"/>
        <v>77.263409999998672</v>
      </c>
      <c r="N129" s="195">
        <f t="shared" si="73"/>
        <v>77.263409999998672</v>
      </c>
      <c r="O129" s="195">
        <f t="shared" si="73"/>
        <v>77.263409999998672</v>
      </c>
      <c r="P129" s="195">
        <f t="shared" si="73"/>
        <v>77.263409999998672</v>
      </c>
      <c r="Q129" s="195">
        <f t="shared" si="73"/>
        <v>77.263409999998672</v>
      </c>
      <c r="R129" s="195">
        <f t="shared" si="73"/>
        <v>77.263409999998672</v>
      </c>
      <c r="S129" s="195">
        <f t="shared" si="73"/>
        <v>77.263409999998672</v>
      </c>
      <c r="T129" s="195">
        <f t="shared" si="73"/>
        <v>77.263409999998672</v>
      </c>
      <c r="U129" s="195">
        <f t="shared" si="73"/>
        <v>77.263409999998672</v>
      </c>
      <c r="V129" s="195">
        <f t="shared" si="73"/>
        <v>77.263409999998672</v>
      </c>
      <c r="W129" s="195">
        <f t="shared" si="73"/>
        <v>77.263409999998672</v>
      </c>
      <c r="X129" s="195">
        <f t="shared" si="73"/>
        <v>77.263409999998672</v>
      </c>
      <c r="Y129" s="195">
        <f t="shared" si="73"/>
        <v>77.263409999998672</v>
      </c>
      <c r="Z129" s="195">
        <f t="shared" si="73"/>
        <v>77.263409999998672</v>
      </c>
      <c r="AA129" s="195">
        <f t="shared" si="73"/>
        <v>77.263409999998672</v>
      </c>
      <c r="AB129" s="195">
        <f t="shared" si="73"/>
        <v>77.263409999998672</v>
      </c>
      <c r="AC129" s="195">
        <f t="shared" si="73"/>
        <v>77.263409999998672</v>
      </c>
      <c r="AD129" s="195">
        <f t="shared" si="73"/>
        <v>77.263409999998672</v>
      </c>
      <c r="AE129" s="195">
        <f t="shared" si="73"/>
        <v>77.263409999998672</v>
      </c>
      <c r="AF129" s="195">
        <f t="shared" si="73"/>
        <v>77.263409999998672</v>
      </c>
      <c r="AG129" s="195">
        <f t="shared" si="73"/>
        <v>77.263409999998672</v>
      </c>
      <c r="AH129" s="195">
        <f t="shared" si="73"/>
        <v>77.263409999998672</v>
      </c>
      <c r="AI129" s="195">
        <f t="shared" si="73"/>
        <v>77.263409999998672</v>
      </c>
      <c r="AJ129" s="249">
        <f t="shared" si="69"/>
        <v>2240.6388899999615</v>
      </c>
    </row>
    <row r="130" spans="2:37" ht="14.4">
      <c r="B130" s="344"/>
      <c r="C130" s="344"/>
      <c r="D130" s="58" t="s">
        <v>223</v>
      </c>
      <c r="E130" s="196"/>
      <c r="F130" s="194"/>
      <c r="G130" s="195">
        <f t="shared" ref="G130:AI130" si="74">+SUBTOTAL(9,G125:G129)</f>
        <v>17018.038686599706</v>
      </c>
      <c r="H130" s="195">
        <f t="shared" si="74"/>
        <v>17018.038686599706</v>
      </c>
      <c r="I130" s="195">
        <f t="shared" si="74"/>
        <v>17018.038686599706</v>
      </c>
      <c r="J130" s="195">
        <f t="shared" si="74"/>
        <v>17018.038686599706</v>
      </c>
      <c r="K130" s="195">
        <f t="shared" si="74"/>
        <v>17018.038686599706</v>
      </c>
      <c r="L130" s="195">
        <f t="shared" si="74"/>
        <v>17018.038686599706</v>
      </c>
      <c r="M130" s="195">
        <f t="shared" si="74"/>
        <v>17018.038686599706</v>
      </c>
      <c r="N130" s="195">
        <f t="shared" si="74"/>
        <v>17018.038686599706</v>
      </c>
      <c r="O130" s="195">
        <f t="shared" si="74"/>
        <v>17018.038686599706</v>
      </c>
      <c r="P130" s="195">
        <f t="shared" si="74"/>
        <v>17018.038686599706</v>
      </c>
      <c r="Q130" s="195">
        <f t="shared" si="74"/>
        <v>17018.038686599706</v>
      </c>
      <c r="R130" s="195">
        <f t="shared" si="74"/>
        <v>17018.038686599706</v>
      </c>
      <c r="S130" s="195">
        <f t="shared" si="74"/>
        <v>17018.038686599706</v>
      </c>
      <c r="T130" s="195">
        <f t="shared" si="74"/>
        <v>17018.038686599706</v>
      </c>
      <c r="U130" s="195">
        <f t="shared" si="74"/>
        <v>17018.038686599706</v>
      </c>
      <c r="V130" s="195">
        <f t="shared" si="74"/>
        <v>17018.038686599706</v>
      </c>
      <c r="W130" s="195">
        <f t="shared" si="74"/>
        <v>17018.038686599706</v>
      </c>
      <c r="X130" s="195">
        <f t="shared" si="74"/>
        <v>17018.038686599706</v>
      </c>
      <c r="Y130" s="195">
        <f t="shared" si="74"/>
        <v>17018.038686599706</v>
      </c>
      <c r="Z130" s="195">
        <f t="shared" si="74"/>
        <v>17018.038686599706</v>
      </c>
      <c r="AA130" s="195">
        <f t="shared" si="74"/>
        <v>17018.038686599706</v>
      </c>
      <c r="AB130" s="195">
        <f t="shared" si="74"/>
        <v>17018.038686599706</v>
      </c>
      <c r="AC130" s="195">
        <f t="shared" si="74"/>
        <v>17018.038686599706</v>
      </c>
      <c r="AD130" s="195">
        <f t="shared" si="74"/>
        <v>17018.038686599706</v>
      </c>
      <c r="AE130" s="195">
        <f t="shared" si="74"/>
        <v>17018.038686599706</v>
      </c>
      <c r="AF130" s="195">
        <f t="shared" si="74"/>
        <v>17018.038686599706</v>
      </c>
      <c r="AG130" s="195">
        <f t="shared" si="74"/>
        <v>17018.038686599706</v>
      </c>
      <c r="AH130" s="195">
        <f t="shared" si="74"/>
        <v>17018.038686599706</v>
      </c>
      <c r="AI130" s="195">
        <f t="shared" si="74"/>
        <v>17018.038686599706</v>
      </c>
      <c r="AJ130" s="249">
        <f t="shared" si="69"/>
        <v>493523.12191139132</v>
      </c>
    </row>
    <row r="131" spans="2:37" ht="14.4">
      <c r="B131" s="344"/>
      <c r="C131" s="344"/>
      <c r="D131" s="58" t="s">
        <v>243</v>
      </c>
      <c r="E131" s="197">
        <f>BDI!$F$33</f>
        <v>0.26450000000000001</v>
      </c>
      <c r="F131" s="194"/>
      <c r="G131" s="195">
        <f t="shared" ref="G131:AI131" si="75">+G130*$E131</f>
        <v>4501.2712326056226</v>
      </c>
      <c r="H131" s="195">
        <f t="shared" si="75"/>
        <v>4501.2712326056226</v>
      </c>
      <c r="I131" s="195">
        <f t="shared" si="75"/>
        <v>4501.2712326056226</v>
      </c>
      <c r="J131" s="195">
        <f t="shared" si="75"/>
        <v>4501.2712326056226</v>
      </c>
      <c r="K131" s="195">
        <f t="shared" si="75"/>
        <v>4501.2712326056226</v>
      </c>
      <c r="L131" s="195">
        <f t="shared" si="75"/>
        <v>4501.2712326056226</v>
      </c>
      <c r="M131" s="195">
        <f t="shared" si="75"/>
        <v>4501.2712326056226</v>
      </c>
      <c r="N131" s="195">
        <f t="shared" si="75"/>
        <v>4501.2712326056226</v>
      </c>
      <c r="O131" s="195">
        <f t="shared" si="75"/>
        <v>4501.2712326056226</v>
      </c>
      <c r="P131" s="195">
        <f t="shared" si="75"/>
        <v>4501.2712326056226</v>
      </c>
      <c r="Q131" s="195">
        <f t="shared" si="75"/>
        <v>4501.2712326056226</v>
      </c>
      <c r="R131" s="195">
        <f t="shared" si="75"/>
        <v>4501.2712326056226</v>
      </c>
      <c r="S131" s="195">
        <f t="shared" si="75"/>
        <v>4501.2712326056226</v>
      </c>
      <c r="T131" s="195">
        <f t="shared" si="75"/>
        <v>4501.2712326056226</v>
      </c>
      <c r="U131" s="195">
        <f t="shared" si="75"/>
        <v>4501.2712326056226</v>
      </c>
      <c r="V131" s="195">
        <f t="shared" si="75"/>
        <v>4501.2712326056226</v>
      </c>
      <c r="W131" s="195">
        <f t="shared" si="75"/>
        <v>4501.2712326056226</v>
      </c>
      <c r="X131" s="195">
        <f t="shared" si="75"/>
        <v>4501.2712326056226</v>
      </c>
      <c r="Y131" s="195">
        <f t="shared" si="75"/>
        <v>4501.2712326056226</v>
      </c>
      <c r="Z131" s="195">
        <f t="shared" si="75"/>
        <v>4501.2712326056226</v>
      </c>
      <c r="AA131" s="195">
        <f t="shared" si="75"/>
        <v>4501.2712326056226</v>
      </c>
      <c r="AB131" s="195">
        <f t="shared" si="75"/>
        <v>4501.2712326056226</v>
      </c>
      <c r="AC131" s="195">
        <f t="shared" si="75"/>
        <v>4501.2712326056226</v>
      </c>
      <c r="AD131" s="195">
        <f t="shared" si="75"/>
        <v>4501.2712326056226</v>
      </c>
      <c r="AE131" s="195">
        <f t="shared" si="75"/>
        <v>4501.2712326056226</v>
      </c>
      <c r="AF131" s="195">
        <f t="shared" si="75"/>
        <v>4501.2712326056226</v>
      </c>
      <c r="AG131" s="195">
        <f t="shared" si="75"/>
        <v>4501.2712326056226</v>
      </c>
      <c r="AH131" s="195">
        <f t="shared" si="75"/>
        <v>4501.2712326056226</v>
      </c>
      <c r="AI131" s="195">
        <f t="shared" si="75"/>
        <v>4501.2712326056226</v>
      </c>
      <c r="AJ131" s="249">
        <f t="shared" si="69"/>
        <v>130536.86574556302</v>
      </c>
    </row>
    <row r="132" spans="2:37" ht="14.4">
      <c r="B132" s="344"/>
      <c r="C132" s="344"/>
      <c r="D132" s="58" t="s">
        <v>224</v>
      </c>
      <c r="E132" s="196"/>
      <c r="F132" s="194"/>
      <c r="G132" s="61">
        <f t="shared" ref="G132:AI132" si="76">+SUM(G130:G131)</f>
        <v>21519.309919205327</v>
      </c>
      <c r="H132" s="61">
        <f t="shared" si="76"/>
        <v>21519.309919205327</v>
      </c>
      <c r="I132" s="61">
        <f t="shared" si="76"/>
        <v>21519.309919205327</v>
      </c>
      <c r="J132" s="61">
        <f t="shared" si="76"/>
        <v>21519.309919205327</v>
      </c>
      <c r="K132" s="61">
        <f t="shared" si="76"/>
        <v>21519.309919205327</v>
      </c>
      <c r="L132" s="61">
        <f t="shared" si="76"/>
        <v>21519.309919205327</v>
      </c>
      <c r="M132" s="61">
        <f t="shared" si="76"/>
        <v>21519.309919205327</v>
      </c>
      <c r="N132" s="61">
        <f t="shared" si="76"/>
        <v>21519.309919205327</v>
      </c>
      <c r="O132" s="61">
        <f t="shared" si="76"/>
        <v>21519.309919205327</v>
      </c>
      <c r="P132" s="61">
        <f t="shared" si="76"/>
        <v>21519.309919205327</v>
      </c>
      <c r="Q132" s="61">
        <f t="shared" si="76"/>
        <v>21519.309919205327</v>
      </c>
      <c r="R132" s="61">
        <f t="shared" si="76"/>
        <v>21519.309919205327</v>
      </c>
      <c r="S132" s="61">
        <f t="shared" si="76"/>
        <v>21519.309919205327</v>
      </c>
      <c r="T132" s="61">
        <f t="shared" si="76"/>
        <v>21519.309919205327</v>
      </c>
      <c r="U132" s="61">
        <f t="shared" si="76"/>
        <v>21519.309919205327</v>
      </c>
      <c r="V132" s="61">
        <f t="shared" si="76"/>
        <v>21519.309919205327</v>
      </c>
      <c r="W132" s="61">
        <f t="shared" si="76"/>
        <v>21519.309919205327</v>
      </c>
      <c r="X132" s="61">
        <f t="shared" si="76"/>
        <v>21519.309919205327</v>
      </c>
      <c r="Y132" s="61">
        <f t="shared" si="76"/>
        <v>21519.309919205327</v>
      </c>
      <c r="Z132" s="61">
        <f t="shared" si="76"/>
        <v>21519.309919205327</v>
      </c>
      <c r="AA132" s="61">
        <f t="shared" si="76"/>
        <v>21519.309919205327</v>
      </c>
      <c r="AB132" s="61">
        <f t="shared" si="76"/>
        <v>21519.309919205327</v>
      </c>
      <c r="AC132" s="61">
        <f t="shared" si="76"/>
        <v>21519.309919205327</v>
      </c>
      <c r="AD132" s="61">
        <f t="shared" si="76"/>
        <v>21519.309919205327</v>
      </c>
      <c r="AE132" s="61">
        <f t="shared" si="76"/>
        <v>21519.309919205327</v>
      </c>
      <c r="AF132" s="61">
        <f t="shared" si="76"/>
        <v>21519.309919205327</v>
      </c>
      <c r="AG132" s="61">
        <f t="shared" si="76"/>
        <v>21519.309919205327</v>
      </c>
      <c r="AH132" s="61">
        <f t="shared" si="76"/>
        <v>21519.309919205327</v>
      </c>
      <c r="AI132" s="61">
        <f t="shared" si="76"/>
        <v>21519.309919205327</v>
      </c>
      <c r="AJ132" s="254">
        <f t="shared" si="69"/>
        <v>624059.98765695456</v>
      </c>
      <c r="AK132" s="2"/>
    </row>
    <row r="133" spans="2:37" ht="14.4">
      <c r="B133" s="255" t="s">
        <v>228</v>
      </c>
      <c r="C133" s="256" t="str">
        <f>+C51</f>
        <v>DRENAGEM E OAC</v>
      </c>
      <c r="D133" s="257"/>
      <c r="E133" s="257"/>
      <c r="F133" s="237">
        <f t="shared" ref="F133:AI133" si="77">+F141</f>
        <v>0</v>
      </c>
      <c r="G133" s="237">
        <f t="shared" si="77"/>
        <v>10309.454420104154</v>
      </c>
      <c r="H133" s="237">
        <f t="shared" si="77"/>
        <v>10309.454420104154</v>
      </c>
      <c r="I133" s="237">
        <f t="shared" si="77"/>
        <v>10309.454420104154</v>
      </c>
      <c r="J133" s="237">
        <f t="shared" si="77"/>
        <v>10309.454420104154</v>
      </c>
      <c r="K133" s="237">
        <f t="shared" si="77"/>
        <v>4053.8717609197665</v>
      </c>
      <c r="L133" s="237">
        <f t="shared" si="77"/>
        <v>4053.8717609197665</v>
      </c>
      <c r="M133" s="237">
        <f t="shared" si="77"/>
        <v>4053.8717609197665</v>
      </c>
      <c r="N133" s="237">
        <f t="shared" si="77"/>
        <v>4053.8717609197665</v>
      </c>
      <c r="O133" s="237">
        <f t="shared" si="77"/>
        <v>4053.8717609197665</v>
      </c>
      <c r="P133" s="237">
        <f t="shared" si="77"/>
        <v>4053.8717609197665</v>
      </c>
      <c r="Q133" s="237">
        <f t="shared" si="77"/>
        <v>4053.8717609197665</v>
      </c>
      <c r="R133" s="237">
        <f t="shared" si="77"/>
        <v>4053.8717609197665</v>
      </c>
      <c r="S133" s="237">
        <f t="shared" si="77"/>
        <v>4053.8717609197665</v>
      </c>
      <c r="T133" s="237">
        <f t="shared" si="77"/>
        <v>4053.8717609197665</v>
      </c>
      <c r="U133" s="237">
        <f t="shared" si="77"/>
        <v>4053.8717609197665</v>
      </c>
      <c r="V133" s="237">
        <f t="shared" si="77"/>
        <v>4053.8717609197665</v>
      </c>
      <c r="W133" s="237">
        <f t="shared" si="77"/>
        <v>4053.8717609197665</v>
      </c>
      <c r="X133" s="237">
        <f t="shared" si="77"/>
        <v>4053.8717609197665</v>
      </c>
      <c r="Y133" s="237">
        <f t="shared" si="77"/>
        <v>4053.8717609197665</v>
      </c>
      <c r="Z133" s="237">
        <f t="shared" si="77"/>
        <v>4053.8717609197665</v>
      </c>
      <c r="AA133" s="237">
        <f t="shared" si="77"/>
        <v>4053.8717609197665</v>
      </c>
      <c r="AB133" s="237">
        <f t="shared" si="77"/>
        <v>4053.8717609197665</v>
      </c>
      <c r="AC133" s="237">
        <f t="shared" si="77"/>
        <v>4053.8717609197665</v>
      </c>
      <c r="AD133" s="237">
        <f t="shared" si="77"/>
        <v>4053.8717609197665</v>
      </c>
      <c r="AE133" s="237">
        <f t="shared" si="77"/>
        <v>4053.8717609197665</v>
      </c>
      <c r="AF133" s="237">
        <f t="shared" si="77"/>
        <v>4053.8717609197665</v>
      </c>
      <c r="AG133" s="237">
        <f t="shared" si="77"/>
        <v>4053.8717609197665</v>
      </c>
      <c r="AH133" s="237">
        <f t="shared" si="77"/>
        <v>4053.8717609197665</v>
      </c>
      <c r="AI133" s="237">
        <f t="shared" si="77"/>
        <v>4053.8717609197665</v>
      </c>
      <c r="AJ133" s="237">
        <f>+AJ141</f>
        <v>142584.61170341072</v>
      </c>
    </row>
    <row r="134" spans="2:37" ht="14.4">
      <c r="B134" s="343" t="s">
        <v>37</v>
      </c>
      <c r="C134" s="343" t="str">
        <f>+C51</f>
        <v>DRENAGEM E OAC</v>
      </c>
      <c r="D134" s="57" t="s">
        <v>218</v>
      </c>
      <c r="E134" s="190"/>
      <c r="F134" s="191"/>
      <c r="G134" s="192">
        <f t="shared" ref="G134:AI134" si="78">+G51</f>
        <v>7403.0589895999865</v>
      </c>
      <c r="H134" s="192">
        <f t="shared" si="78"/>
        <v>7403.0589895999865</v>
      </c>
      <c r="I134" s="192">
        <f t="shared" si="78"/>
        <v>7403.0589895999865</v>
      </c>
      <c r="J134" s="192">
        <f t="shared" si="78"/>
        <v>7403.0589895999865</v>
      </c>
      <c r="K134" s="192">
        <f t="shared" si="78"/>
        <v>2911.0223062666596</v>
      </c>
      <c r="L134" s="192">
        <f t="shared" si="78"/>
        <v>2911.0223062666596</v>
      </c>
      <c r="M134" s="192">
        <f t="shared" si="78"/>
        <v>2911.0223062666596</v>
      </c>
      <c r="N134" s="192">
        <f t="shared" si="78"/>
        <v>2911.0223062666596</v>
      </c>
      <c r="O134" s="192">
        <f t="shared" si="78"/>
        <v>2911.0223062666596</v>
      </c>
      <c r="P134" s="192">
        <f t="shared" si="78"/>
        <v>2911.0223062666596</v>
      </c>
      <c r="Q134" s="192">
        <f t="shared" si="78"/>
        <v>2911.0223062666596</v>
      </c>
      <c r="R134" s="192">
        <f t="shared" si="78"/>
        <v>2911.0223062666596</v>
      </c>
      <c r="S134" s="192">
        <f t="shared" si="78"/>
        <v>2911.0223062666596</v>
      </c>
      <c r="T134" s="192">
        <f t="shared" si="78"/>
        <v>2911.0223062666596</v>
      </c>
      <c r="U134" s="192">
        <f t="shared" si="78"/>
        <v>2911.0223062666596</v>
      </c>
      <c r="V134" s="192">
        <f t="shared" si="78"/>
        <v>2911.0223062666596</v>
      </c>
      <c r="W134" s="192">
        <f t="shared" si="78"/>
        <v>2911.0223062666596</v>
      </c>
      <c r="X134" s="192">
        <f t="shared" si="78"/>
        <v>2911.0223062666596</v>
      </c>
      <c r="Y134" s="192">
        <f t="shared" si="78"/>
        <v>2911.0223062666596</v>
      </c>
      <c r="Z134" s="192">
        <f t="shared" si="78"/>
        <v>2911.0223062666596</v>
      </c>
      <c r="AA134" s="192">
        <f t="shared" si="78"/>
        <v>2911.0223062666596</v>
      </c>
      <c r="AB134" s="192">
        <f t="shared" si="78"/>
        <v>2911.0223062666596</v>
      </c>
      <c r="AC134" s="192">
        <f t="shared" si="78"/>
        <v>2911.0223062666596</v>
      </c>
      <c r="AD134" s="192">
        <f t="shared" si="78"/>
        <v>2911.0223062666596</v>
      </c>
      <c r="AE134" s="192">
        <f t="shared" si="78"/>
        <v>2911.0223062666596</v>
      </c>
      <c r="AF134" s="192">
        <f t="shared" si="78"/>
        <v>2911.0223062666596</v>
      </c>
      <c r="AG134" s="192">
        <f t="shared" si="78"/>
        <v>2911.0223062666596</v>
      </c>
      <c r="AH134" s="192">
        <f t="shared" si="78"/>
        <v>2911.0223062666596</v>
      </c>
      <c r="AI134" s="192">
        <f t="shared" si="78"/>
        <v>2911.0223062666596</v>
      </c>
      <c r="AJ134" s="248">
        <f t="shared" ref="AJ134:AJ141" si="79">+SUM(F134:AI134)</f>
        <v>102387.7936150665</v>
      </c>
    </row>
    <row r="135" spans="2:37" ht="14.4">
      <c r="B135" s="344"/>
      <c r="C135" s="344"/>
      <c r="D135" s="58" t="s">
        <v>219</v>
      </c>
      <c r="E135" s="193">
        <v>6.3299999999999995E-2</v>
      </c>
      <c r="F135" s="194"/>
      <c r="G135" s="195">
        <f t="shared" ref="G135:AI135" si="80">+G134*$E135</f>
        <v>468.61363404167912</v>
      </c>
      <c r="H135" s="195">
        <f t="shared" si="80"/>
        <v>468.61363404167912</v>
      </c>
      <c r="I135" s="195">
        <f t="shared" si="80"/>
        <v>468.61363404167912</v>
      </c>
      <c r="J135" s="195">
        <f t="shared" si="80"/>
        <v>468.61363404167912</v>
      </c>
      <c r="K135" s="195">
        <f t="shared" si="80"/>
        <v>184.26771198667953</v>
      </c>
      <c r="L135" s="195">
        <f t="shared" si="80"/>
        <v>184.26771198667953</v>
      </c>
      <c r="M135" s="195">
        <f t="shared" si="80"/>
        <v>184.26771198667953</v>
      </c>
      <c r="N135" s="195">
        <f t="shared" si="80"/>
        <v>184.26771198667953</v>
      </c>
      <c r="O135" s="195">
        <f t="shared" si="80"/>
        <v>184.26771198667953</v>
      </c>
      <c r="P135" s="195">
        <f t="shared" si="80"/>
        <v>184.26771198667953</v>
      </c>
      <c r="Q135" s="195">
        <f t="shared" si="80"/>
        <v>184.26771198667953</v>
      </c>
      <c r="R135" s="195">
        <f t="shared" si="80"/>
        <v>184.26771198667953</v>
      </c>
      <c r="S135" s="195">
        <f t="shared" si="80"/>
        <v>184.26771198667953</v>
      </c>
      <c r="T135" s="195">
        <f t="shared" si="80"/>
        <v>184.26771198667953</v>
      </c>
      <c r="U135" s="195">
        <f t="shared" si="80"/>
        <v>184.26771198667953</v>
      </c>
      <c r="V135" s="195">
        <f t="shared" si="80"/>
        <v>184.26771198667953</v>
      </c>
      <c r="W135" s="195">
        <f t="shared" si="80"/>
        <v>184.26771198667953</v>
      </c>
      <c r="X135" s="195">
        <f t="shared" si="80"/>
        <v>184.26771198667953</v>
      </c>
      <c r="Y135" s="195">
        <f t="shared" si="80"/>
        <v>184.26771198667953</v>
      </c>
      <c r="Z135" s="195">
        <f t="shared" si="80"/>
        <v>184.26771198667953</v>
      </c>
      <c r="AA135" s="195">
        <f t="shared" si="80"/>
        <v>184.26771198667953</v>
      </c>
      <c r="AB135" s="195">
        <f t="shared" si="80"/>
        <v>184.26771198667953</v>
      </c>
      <c r="AC135" s="195">
        <f t="shared" si="80"/>
        <v>184.26771198667953</v>
      </c>
      <c r="AD135" s="195">
        <f t="shared" si="80"/>
        <v>184.26771198667953</v>
      </c>
      <c r="AE135" s="195">
        <f t="shared" si="80"/>
        <v>184.26771198667953</v>
      </c>
      <c r="AF135" s="195">
        <f t="shared" si="80"/>
        <v>184.26771198667953</v>
      </c>
      <c r="AG135" s="195">
        <f t="shared" si="80"/>
        <v>184.26771198667953</v>
      </c>
      <c r="AH135" s="195">
        <f t="shared" si="80"/>
        <v>184.26771198667953</v>
      </c>
      <c r="AI135" s="195">
        <f t="shared" si="80"/>
        <v>184.26771198667953</v>
      </c>
      <c r="AJ135" s="249">
        <f t="shared" si="79"/>
        <v>6481.1473358337016</v>
      </c>
    </row>
    <row r="136" spans="2:37" ht="14.4">
      <c r="B136" s="344"/>
      <c r="C136" s="344"/>
      <c r="D136" s="58" t="s">
        <v>220</v>
      </c>
      <c r="E136" s="193">
        <v>5.0000000000000001E-3</v>
      </c>
      <c r="F136" s="194"/>
      <c r="G136" s="195">
        <f>+G134*$E136</f>
        <v>37.015294947999934</v>
      </c>
      <c r="H136" s="195">
        <f t="shared" ref="H136:AI136" si="81">+H134*$E136</f>
        <v>37.015294947999934</v>
      </c>
      <c r="I136" s="195">
        <f t="shared" si="81"/>
        <v>37.015294947999934</v>
      </c>
      <c r="J136" s="195">
        <f t="shared" si="81"/>
        <v>37.015294947999934</v>
      </c>
      <c r="K136" s="195">
        <f t="shared" si="81"/>
        <v>14.555111531333297</v>
      </c>
      <c r="L136" s="195">
        <f t="shared" si="81"/>
        <v>14.555111531333297</v>
      </c>
      <c r="M136" s="195">
        <f t="shared" si="81"/>
        <v>14.555111531333297</v>
      </c>
      <c r="N136" s="195">
        <f t="shared" si="81"/>
        <v>14.555111531333297</v>
      </c>
      <c r="O136" s="195">
        <f t="shared" si="81"/>
        <v>14.555111531333297</v>
      </c>
      <c r="P136" s="195">
        <f t="shared" si="81"/>
        <v>14.555111531333297</v>
      </c>
      <c r="Q136" s="195">
        <f t="shared" si="81"/>
        <v>14.555111531333297</v>
      </c>
      <c r="R136" s="195">
        <f t="shared" si="81"/>
        <v>14.555111531333297</v>
      </c>
      <c r="S136" s="195">
        <f t="shared" si="81"/>
        <v>14.555111531333297</v>
      </c>
      <c r="T136" s="195">
        <f t="shared" si="81"/>
        <v>14.555111531333297</v>
      </c>
      <c r="U136" s="195">
        <f t="shared" si="81"/>
        <v>14.555111531333297</v>
      </c>
      <c r="V136" s="195">
        <f t="shared" si="81"/>
        <v>14.555111531333297</v>
      </c>
      <c r="W136" s="195">
        <f t="shared" si="81"/>
        <v>14.555111531333297</v>
      </c>
      <c r="X136" s="195">
        <f t="shared" si="81"/>
        <v>14.555111531333297</v>
      </c>
      <c r="Y136" s="195">
        <f t="shared" si="81"/>
        <v>14.555111531333297</v>
      </c>
      <c r="Z136" s="195">
        <f t="shared" si="81"/>
        <v>14.555111531333297</v>
      </c>
      <c r="AA136" s="195">
        <f t="shared" si="81"/>
        <v>14.555111531333297</v>
      </c>
      <c r="AB136" s="195">
        <f t="shared" si="81"/>
        <v>14.555111531333297</v>
      </c>
      <c r="AC136" s="195">
        <f t="shared" si="81"/>
        <v>14.555111531333297</v>
      </c>
      <c r="AD136" s="195">
        <f t="shared" si="81"/>
        <v>14.555111531333297</v>
      </c>
      <c r="AE136" s="195">
        <f t="shared" si="81"/>
        <v>14.555111531333297</v>
      </c>
      <c r="AF136" s="195">
        <f t="shared" si="81"/>
        <v>14.555111531333297</v>
      </c>
      <c r="AG136" s="195">
        <f t="shared" si="81"/>
        <v>14.555111531333297</v>
      </c>
      <c r="AH136" s="195">
        <f t="shared" si="81"/>
        <v>14.555111531333297</v>
      </c>
      <c r="AI136" s="195">
        <f t="shared" si="81"/>
        <v>14.555111531333297</v>
      </c>
      <c r="AJ136" s="249">
        <f t="shared" si="79"/>
        <v>511.93896807533213</v>
      </c>
    </row>
    <row r="137" spans="2:37" ht="14.4">
      <c r="B137" s="344"/>
      <c r="C137" s="344"/>
      <c r="D137" s="58" t="s">
        <v>221</v>
      </c>
      <c r="E137" s="193">
        <v>2.8000000000000001E-2</v>
      </c>
      <c r="F137" s="194"/>
      <c r="G137" s="195">
        <f>+G134*$E137</f>
        <v>207.28565170879963</v>
      </c>
      <c r="H137" s="195">
        <f t="shared" ref="H137:AI137" si="82">+H134*$E137</f>
        <v>207.28565170879963</v>
      </c>
      <c r="I137" s="195">
        <f t="shared" si="82"/>
        <v>207.28565170879963</v>
      </c>
      <c r="J137" s="195">
        <f t="shared" si="82"/>
        <v>207.28565170879963</v>
      </c>
      <c r="K137" s="195">
        <f t="shared" si="82"/>
        <v>81.50862457546647</v>
      </c>
      <c r="L137" s="195">
        <f t="shared" si="82"/>
        <v>81.50862457546647</v>
      </c>
      <c r="M137" s="195">
        <f t="shared" si="82"/>
        <v>81.50862457546647</v>
      </c>
      <c r="N137" s="195">
        <f t="shared" si="82"/>
        <v>81.50862457546647</v>
      </c>
      <c r="O137" s="195">
        <f t="shared" si="82"/>
        <v>81.50862457546647</v>
      </c>
      <c r="P137" s="195">
        <f t="shared" si="82"/>
        <v>81.50862457546647</v>
      </c>
      <c r="Q137" s="195">
        <f t="shared" si="82"/>
        <v>81.50862457546647</v>
      </c>
      <c r="R137" s="195">
        <f t="shared" si="82"/>
        <v>81.50862457546647</v>
      </c>
      <c r="S137" s="195">
        <f t="shared" si="82"/>
        <v>81.50862457546647</v>
      </c>
      <c r="T137" s="195">
        <f t="shared" si="82"/>
        <v>81.50862457546647</v>
      </c>
      <c r="U137" s="195">
        <f t="shared" si="82"/>
        <v>81.50862457546647</v>
      </c>
      <c r="V137" s="195">
        <f t="shared" si="82"/>
        <v>81.50862457546647</v>
      </c>
      <c r="W137" s="195">
        <f t="shared" si="82"/>
        <v>81.50862457546647</v>
      </c>
      <c r="X137" s="195">
        <f t="shared" si="82"/>
        <v>81.50862457546647</v>
      </c>
      <c r="Y137" s="195">
        <f t="shared" si="82"/>
        <v>81.50862457546647</v>
      </c>
      <c r="Z137" s="195">
        <f t="shared" si="82"/>
        <v>81.50862457546647</v>
      </c>
      <c r="AA137" s="195">
        <f t="shared" si="82"/>
        <v>81.50862457546647</v>
      </c>
      <c r="AB137" s="195">
        <f t="shared" si="82"/>
        <v>81.50862457546647</v>
      </c>
      <c r="AC137" s="195">
        <f t="shared" si="82"/>
        <v>81.50862457546647</v>
      </c>
      <c r="AD137" s="195">
        <f t="shared" si="82"/>
        <v>81.50862457546647</v>
      </c>
      <c r="AE137" s="195">
        <f t="shared" si="82"/>
        <v>81.50862457546647</v>
      </c>
      <c r="AF137" s="195">
        <f t="shared" si="82"/>
        <v>81.50862457546647</v>
      </c>
      <c r="AG137" s="195">
        <f t="shared" si="82"/>
        <v>81.50862457546647</v>
      </c>
      <c r="AH137" s="195">
        <f t="shared" si="82"/>
        <v>81.50862457546647</v>
      </c>
      <c r="AI137" s="195">
        <f t="shared" si="82"/>
        <v>81.50862457546647</v>
      </c>
      <c r="AJ137" s="249">
        <f t="shared" si="79"/>
        <v>2866.8582212218603</v>
      </c>
    </row>
    <row r="138" spans="2:37" ht="14.4">
      <c r="B138" s="344"/>
      <c r="C138" s="344"/>
      <c r="D138" s="58" t="s">
        <v>222</v>
      </c>
      <c r="E138" s="193">
        <v>5.0000000000000001E-3</v>
      </c>
      <c r="F138" s="194"/>
      <c r="G138" s="195">
        <f>+G134*$E138</f>
        <v>37.015294947999934</v>
      </c>
      <c r="H138" s="195">
        <f t="shared" ref="H138:AI138" si="83">+H134*$E138</f>
        <v>37.015294947999934</v>
      </c>
      <c r="I138" s="195">
        <f t="shared" si="83"/>
        <v>37.015294947999934</v>
      </c>
      <c r="J138" s="195">
        <f t="shared" si="83"/>
        <v>37.015294947999934</v>
      </c>
      <c r="K138" s="195">
        <f t="shared" si="83"/>
        <v>14.555111531333297</v>
      </c>
      <c r="L138" s="195">
        <f t="shared" si="83"/>
        <v>14.555111531333297</v>
      </c>
      <c r="M138" s="195">
        <f t="shared" si="83"/>
        <v>14.555111531333297</v>
      </c>
      <c r="N138" s="195">
        <f t="shared" si="83"/>
        <v>14.555111531333297</v>
      </c>
      <c r="O138" s="195">
        <f t="shared" si="83"/>
        <v>14.555111531333297</v>
      </c>
      <c r="P138" s="195">
        <f t="shared" si="83"/>
        <v>14.555111531333297</v>
      </c>
      <c r="Q138" s="195">
        <f t="shared" si="83"/>
        <v>14.555111531333297</v>
      </c>
      <c r="R138" s="195">
        <f t="shared" si="83"/>
        <v>14.555111531333297</v>
      </c>
      <c r="S138" s="195">
        <f t="shared" si="83"/>
        <v>14.555111531333297</v>
      </c>
      <c r="T138" s="195">
        <f t="shared" si="83"/>
        <v>14.555111531333297</v>
      </c>
      <c r="U138" s="195">
        <f t="shared" si="83"/>
        <v>14.555111531333297</v>
      </c>
      <c r="V138" s="195">
        <f t="shared" si="83"/>
        <v>14.555111531333297</v>
      </c>
      <c r="W138" s="195">
        <f t="shared" si="83"/>
        <v>14.555111531333297</v>
      </c>
      <c r="X138" s="195">
        <f t="shared" si="83"/>
        <v>14.555111531333297</v>
      </c>
      <c r="Y138" s="195">
        <f t="shared" si="83"/>
        <v>14.555111531333297</v>
      </c>
      <c r="Z138" s="195">
        <f t="shared" si="83"/>
        <v>14.555111531333297</v>
      </c>
      <c r="AA138" s="195">
        <f t="shared" si="83"/>
        <v>14.555111531333297</v>
      </c>
      <c r="AB138" s="195">
        <f t="shared" si="83"/>
        <v>14.555111531333297</v>
      </c>
      <c r="AC138" s="195">
        <f t="shared" si="83"/>
        <v>14.555111531333297</v>
      </c>
      <c r="AD138" s="195">
        <f t="shared" si="83"/>
        <v>14.555111531333297</v>
      </c>
      <c r="AE138" s="195">
        <f t="shared" si="83"/>
        <v>14.555111531333297</v>
      </c>
      <c r="AF138" s="195">
        <f t="shared" si="83"/>
        <v>14.555111531333297</v>
      </c>
      <c r="AG138" s="195">
        <f t="shared" si="83"/>
        <v>14.555111531333297</v>
      </c>
      <c r="AH138" s="195">
        <f t="shared" si="83"/>
        <v>14.555111531333297</v>
      </c>
      <c r="AI138" s="195">
        <f t="shared" si="83"/>
        <v>14.555111531333297</v>
      </c>
      <c r="AJ138" s="249">
        <f t="shared" si="79"/>
        <v>511.93896807533213</v>
      </c>
    </row>
    <row r="139" spans="2:37" ht="14.4">
      <c r="B139" s="344"/>
      <c r="C139" s="344"/>
      <c r="D139" s="58" t="s">
        <v>223</v>
      </c>
      <c r="E139" s="196"/>
      <c r="F139" s="194"/>
      <c r="G139" s="195">
        <f t="shared" ref="G139:AI139" si="84">+SUBTOTAL(9,G134:G138)</f>
        <v>8152.9888652464642</v>
      </c>
      <c r="H139" s="195">
        <f t="shared" si="84"/>
        <v>8152.9888652464642</v>
      </c>
      <c r="I139" s="195">
        <f t="shared" si="84"/>
        <v>8152.9888652464642</v>
      </c>
      <c r="J139" s="195">
        <f t="shared" si="84"/>
        <v>8152.9888652464642</v>
      </c>
      <c r="K139" s="195">
        <f t="shared" si="84"/>
        <v>3205.908865891472</v>
      </c>
      <c r="L139" s="195">
        <f t="shared" si="84"/>
        <v>3205.908865891472</v>
      </c>
      <c r="M139" s="195">
        <f t="shared" si="84"/>
        <v>3205.908865891472</v>
      </c>
      <c r="N139" s="195">
        <f t="shared" si="84"/>
        <v>3205.908865891472</v>
      </c>
      <c r="O139" s="195">
        <f t="shared" si="84"/>
        <v>3205.908865891472</v>
      </c>
      <c r="P139" s="195">
        <f t="shared" si="84"/>
        <v>3205.908865891472</v>
      </c>
      <c r="Q139" s="195">
        <f t="shared" si="84"/>
        <v>3205.908865891472</v>
      </c>
      <c r="R139" s="195">
        <f t="shared" si="84"/>
        <v>3205.908865891472</v>
      </c>
      <c r="S139" s="195">
        <f t="shared" si="84"/>
        <v>3205.908865891472</v>
      </c>
      <c r="T139" s="195">
        <f t="shared" si="84"/>
        <v>3205.908865891472</v>
      </c>
      <c r="U139" s="195">
        <f t="shared" si="84"/>
        <v>3205.908865891472</v>
      </c>
      <c r="V139" s="195">
        <f t="shared" si="84"/>
        <v>3205.908865891472</v>
      </c>
      <c r="W139" s="195">
        <f t="shared" si="84"/>
        <v>3205.908865891472</v>
      </c>
      <c r="X139" s="195">
        <f t="shared" si="84"/>
        <v>3205.908865891472</v>
      </c>
      <c r="Y139" s="195">
        <f t="shared" si="84"/>
        <v>3205.908865891472</v>
      </c>
      <c r="Z139" s="195">
        <f t="shared" si="84"/>
        <v>3205.908865891472</v>
      </c>
      <c r="AA139" s="195">
        <f t="shared" si="84"/>
        <v>3205.908865891472</v>
      </c>
      <c r="AB139" s="195">
        <f t="shared" si="84"/>
        <v>3205.908865891472</v>
      </c>
      <c r="AC139" s="195">
        <f t="shared" si="84"/>
        <v>3205.908865891472</v>
      </c>
      <c r="AD139" s="195">
        <f t="shared" si="84"/>
        <v>3205.908865891472</v>
      </c>
      <c r="AE139" s="195">
        <f t="shared" si="84"/>
        <v>3205.908865891472</v>
      </c>
      <c r="AF139" s="195">
        <f t="shared" si="84"/>
        <v>3205.908865891472</v>
      </c>
      <c r="AG139" s="195">
        <f t="shared" si="84"/>
        <v>3205.908865891472</v>
      </c>
      <c r="AH139" s="195">
        <f t="shared" si="84"/>
        <v>3205.908865891472</v>
      </c>
      <c r="AI139" s="195">
        <f t="shared" si="84"/>
        <v>3205.908865891472</v>
      </c>
      <c r="AJ139" s="249">
        <f t="shared" si="79"/>
        <v>112759.6771082726</v>
      </c>
    </row>
    <row r="140" spans="2:37" ht="14.4">
      <c r="B140" s="344"/>
      <c r="C140" s="344"/>
      <c r="D140" s="58" t="s">
        <v>243</v>
      </c>
      <c r="E140" s="197">
        <f>BDI!$F$33</f>
        <v>0.26450000000000001</v>
      </c>
      <c r="F140" s="194"/>
      <c r="G140" s="195">
        <f t="shared" ref="G140:AI140" si="85">+G139*$E140</f>
        <v>2156.4655548576898</v>
      </c>
      <c r="H140" s="195">
        <f t="shared" si="85"/>
        <v>2156.4655548576898</v>
      </c>
      <c r="I140" s="195">
        <f t="shared" si="85"/>
        <v>2156.4655548576898</v>
      </c>
      <c r="J140" s="195">
        <f t="shared" si="85"/>
        <v>2156.4655548576898</v>
      </c>
      <c r="K140" s="195">
        <f t="shared" si="85"/>
        <v>847.96289502829438</v>
      </c>
      <c r="L140" s="195">
        <f t="shared" si="85"/>
        <v>847.96289502829438</v>
      </c>
      <c r="M140" s="195">
        <f t="shared" si="85"/>
        <v>847.96289502829438</v>
      </c>
      <c r="N140" s="195">
        <f t="shared" si="85"/>
        <v>847.96289502829438</v>
      </c>
      <c r="O140" s="195">
        <f t="shared" si="85"/>
        <v>847.96289502829438</v>
      </c>
      <c r="P140" s="195">
        <f t="shared" si="85"/>
        <v>847.96289502829438</v>
      </c>
      <c r="Q140" s="195">
        <f t="shared" si="85"/>
        <v>847.96289502829438</v>
      </c>
      <c r="R140" s="195">
        <f t="shared" si="85"/>
        <v>847.96289502829438</v>
      </c>
      <c r="S140" s="195">
        <f t="shared" si="85"/>
        <v>847.96289502829438</v>
      </c>
      <c r="T140" s="195">
        <f t="shared" si="85"/>
        <v>847.96289502829438</v>
      </c>
      <c r="U140" s="195">
        <f t="shared" si="85"/>
        <v>847.96289502829438</v>
      </c>
      <c r="V140" s="195">
        <f t="shared" si="85"/>
        <v>847.96289502829438</v>
      </c>
      <c r="W140" s="195">
        <f t="shared" si="85"/>
        <v>847.96289502829438</v>
      </c>
      <c r="X140" s="195">
        <f t="shared" si="85"/>
        <v>847.96289502829438</v>
      </c>
      <c r="Y140" s="195">
        <f t="shared" si="85"/>
        <v>847.96289502829438</v>
      </c>
      <c r="Z140" s="195">
        <f t="shared" si="85"/>
        <v>847.96289502829438</v>
      </c>
      <c r="AA140" s="195">
        <f t="shared" si="85"/>
        <v>847.96289502829438</v>
      </c>
      <c r="AB140" s="195">
        <f t="shared" si="85"/>
        <v>847.96289502829438</v>
      </c>
      <c r="AC140" s="195">
        <f t="shared" si="85"/>
        <v>847.96289502829438</v>
      </c>
      <c r="AD140" s="195">
        <f t="shared" si="85"/>
        <v>847.96289502829438</v>
      </c>
      <c r="AE140" s="195">
        <f t="shared" si="85"/>
        <v>847.96289502829438</v>
      </c>
      <c r="AF140" s="195">
        <f t="shared" si="85"/>
        <v>847.96289502829438</v>
      </c>
      <c r="AG140" s="195">
        <f t="shared" si="85"/>
        <v>847.96289502829438</v>
      </c>
      <c r="AH140" s="195">
        <f t="shared" si="85"/>
        <v>847.96289502829438</v>
      </c>
      <c r="AI140" s="195">
        <f t="shared" si="85"/>
        <v>847.96289502829438</v>
      </c>
      <c r="AJ140" s="249">
        <f t="shared" si="79"/>
        <v>29824.934595138104</v>
      </c>
    </row>
    <row r="141" spans="2:37" ht="14.4">
      <c r="B141" s="344"/>
      <c r="C141" s="344"/>
      <c r="D141" s="58" t="s">
        <v>224</v>
      </c>
      <c r="E141" s="196"/>
      <c r="F141" s="194"/>
      <c r="G141" s="61">
        <f t="shared" ref="G141:AI141" si="86">+SUM(G139:G140)</f>
        <v>10309.454420104154</v>
      </c>
      <c r="H141" s="61">
        <f t="shared" si="86"/>
        <v>10309.454420104154</v>
      </c>
      <c r="I141" s="61">
        <f t="shared" si="86"/>
        <v>10309.454420104154</v>
      </c>
      <c r="J141" s="61">
        <f t="shared" si="86"/>
        <v>10309.454420104154</v>
      </c>
      <c r="K141" s="61">
        <f t="shared" si="86"/>
        <v>4053.8717609197665</v>
      </c>
      <c r="L141" s="61">
        <f t="shared" si="86"/>
        <v>4053.8717609197665</v>
      </c>
      <c r="M141" s="61">
        <f t="shared" si="86"/>
        <v>4053.8717609197665</v>
      </c>
      <c r="N141" s="61">
        <f t="shared" si="86"/>
        <v>4053.8717609197665</v>
      </c>
      <c r="O141" s="61">
        <f t="shared" si="86"/>
        <v>4053.8717609197665</v>
      </c>
      <c r="P141" s="61">
        <f t="shared" si="86"/>
        <v>4053.8717609197665</v>
      </c>
      <c r="Q141" s="61">
        <f t="shared" si="86"/>
        <v>4053.8717609197665</v>
      </c>
      <c r="R141" s="61">
        <f t="shared" si="86"/>
        <v>4053.8717609197665</v>
      </c>
      <c r="S141" s="61">
        <f t="shared" si="86"/>
        <v>4053.8717609197665</v>
      </c>
      <c r="T141" s="61">
        <f t="shared" si="86"/>
        <v>4053.8717609197665</v>
      </c>
      <c r="U141" s="61">
        <f t="shared" si="86"/>
        <v>4053.8717609197665</v>
      </c>
      <c r="V141" s="61">
        <f t="shared" si="86"/>
        <v>4053.8717609197665</v>
      </c>
      <c r="W141" s="61">
        <f t="shared" si="86"/>
        <v>4053.8717609197665</v>
      </c>
      <c r="X141" s="61">
        <f t="shared" si="86"/>
        <v>4053.8717609197665</v>
      </c>
      <c r="Y141" s="61">
        <f t="shared" si="86"/>
        <v>4053.8717609197665</v>
      </c>
      <c r="Z141" s="61">
        <f t="shared" si="86"/>
        <v>4053.8717609197665</v>
      </c>
      <c r="AA141" s="61">
        <f t="shared" si="86"/>
        <v>4053.8717609197665</v>
      </c>
      <c r="AB141" s="61">
        <f t="shared" si="86"/>
        <v>4053.8717609197665</v>
      </c>
      <c r="AC141" s="61">
        <f t="shared" si="86"/>
        <v>4053.8717609197665</v>
      </c>
      <c r="AD141" s="61">
        <f t="shared" si="86"/>
        <v>4053.8717609197665</v>
      </c>
      <c r="AE141" s="61">
        <f t="shared" si="86"/>
        <v>4053.8717609197665</v>
      </c>
      <c r="AF141" s="61">
        <f t="shared" si="86"/>
        <v>4053.8717609197665</v>
      </c>
      <c r="AG141" s="61">
        <f t="shared" si="86"/>
        <v>4053.8717609197665</v>
      </c>
      <c r="AH141" s="61">
        <f t="shared" si="86"/>
        <v>4053.8717609197665</v>
      </c>
      <c r="AI141" s="61">
        <f t="shared" si="86"/>
        <v>4053.8717609197665</v>
      </c>
      <c r="AJ141" s="254">
        <f t="shared" si="79"/>
        <v>142584.61170341072</v>
      </c>
      <c r="AK141" s="2"/>
    </row>
    <row r="142" spans="2:37" ht="14.4">
      <c r="B142" s="255" t="s">
        <v>229</v>
      </c>
      <c r="C142" s="256" t="str">
        <f>+C58</f>
        <v>TERRAPLENOS E ESTRUTURAS DE CONTENÇÃO</v>
      </c>
      <c r="D142" s="257"/>
      <c r="E142" s="257"/>
      <c r="F142" s="237">
        <f t="shared" ref="F142:AI142" si="87">+F150</f>
        <v>0</v>
      </c>
      <c r="G142" s="237">
        <f t="shared" si="87"/>
        <v>4205.4835839017323</v>
      </c>
      <c r="H142" s="237">
        <f t="shared" si="87"/>
        <v>4205.4835839017323</v>
      </c>
      <c r="I142" s="237">
        <f t="shared" si="87"/>
        <v>4205.4835839017323</v>
      </c>
      <c r="J142" s="237">
        <f t="shared" si="87"/>
        <v>4205.4835839017323</v>
      </c>
      <c r="K142" s="237">
        <f t="shared" si="87"/>
        <v>1279.5820738847965</v>
      </c>
      <c r="L142" s="237">
        <f t="shared" si="87"/>
        <v>1279.5820738847965</v>
      </c>
      <c r="M142" s="237">
        <f t="shared" si="87"/>
        <v>1279.5820738847965</v>
      </c>
      <c r="N142" s="237">
        <f t="shared" si="87"/>
        <v>1279.5820738847965</v>
      </c>
      <c r="O142" s="237">
        <f t="shared" si="87"/>
        <v>1279.5820738847965</v>
      </c>
      <c r="P142" s="237">
        <f t="shared" si="87"/>
        <v>1279.5820738847965</v>
      </c>
      <c r="Q142" s="237">
        <f t="shared" si="87"/>
        <v>1279.5820738847965</v>
      </c>
      <c r="R142" s="237">
        <f t="shared" si="87"/>
        <v>1279.5820738847965</v>
      </c>
      <c r="S142" s="237">
        <f t="shared" si="87"/>
        <v>1279.5820738847965</v>
      </c>
      <c r="T142" s="237">
        <f t="shared" si="87"/>
        <v>1279.5820738847965</v>
      </c>
      <c r="U142" s="237">
        <f t="shared" si="87"/>
        <v>1279.5820738847965</v>
      </c>
      <c r="V142" s="237">
        <f t="shared" si="87"/>
        <v>1279.5820738847965</v>
      </c>
      <c r="W142" s="237">
        <f t="shared" si="87"/>
        <v>1279.5820738847965</v>
      </c>
      <c r="X142" s="237">
        <f t="shared" si="87"/>
        <v>1279.5820738847965</v>
      </c>
      <c r="Y142" s="237">
        <f t="shared" si="87"/>
        <v>1279.5820738847965</v>
      </c>
      <c r="Z142" s="237">
        <f t="shared" si="87"/>
        <v>1279.5820738847965</v>
      </c>
      <c r="AA142" s="237">
        <f t="shared" si="87"/>
        <v>1279.5820738847965</v>
      </c>
      <c r="AB142" s="237">
        <f t="shared" si="87"/>
        <v>1279.5820738847965</v>
      </c>
      <c r="AC142" s="237">
        <f t="shared" si="87"/>
        <v>1279.5820738847965</v>
      </c>
      <c r="AD142" s="237">
        <f t="shared" si="87"/>
        <v>1279.5820738847965</v>
      </c>
      <c r="AE142" s="237">
        <f t="shared" si="87"/>
        <v>1279.5820738847965</v>
      </c>
      <c r="AF142" s="237">
        <f t="shared" si="87"/>
        <v>1279.5820738847965</v>
      </c>
      <c r="AG142" s="237">
        <f t="shared" si="87"/>
        <v>1279.5820738847965</v>
      </c>
      <c r="AH142" s="237">
        <f t="shared" si="87"/>
        <v>1279.5820738847965</v>
      </c>
      <c r="AI142" s="237">
        <f t="shared" si="87"/>
        <v>1279.5820738847965</v>
      </c>
      <c r="AJ142" s="237">
        <f>+AJ150</f>
        <v>48811.486182726876</v>
      </c>
      <c r="AK142" s="2"/>
    </row>
    <row r="143" spans="2:37" ht="14.4">
      <c r="B143" s="343" t="s">
        <v>37</v>
      </c>
      <c r="C143" s="343" t="str">
        <f>+C59</f>
        <v>Terrapleno e Estruturas de Contenção</v>
      </c>
      <c r="D143" s="57" t="s">
        <v>218</v>
      </c>
      <c r="E143" s="190"/>
      <c r="F143" s="191"/>
      <c r="G143" s="192">
        <f t="shared" ref="G143:AI143" si="88">+G58</f>
        <v>3019.8923999999943</v>
      </c>
      <c r="H143" s="192">
        <f t="shared" si="88"/>
        <v>3019.8923999999943</v>
      </c>
      <c r="I143" s="192">
        <f t="shared" si="88"/>
        <v>3019.8923999999943</v>
      </c>
      <c r="J143" s="192">
        <f t="shared" si="88"/>
        <v>3019.8923999999943</v>
      </c>
      <c r="K143" s="192">
        <f t="shared" si="88"/>
        <v>918.84799999999746</v>
      </c>
      <c r="L143" s="192">
        <f t="shared" si="88"/>
        <v>918.84799999999746</v>
      </c>
      <c r="M143" s="192">
        <f t="shared" si="88"/>
        <v>918.84799999999746</v>
      </c>
      <c r="N143" s="192">
        <f t="shared" si="88"/>
        <v>918.84799999999746</v>
      </c>
      <c r="O143" s="192">
        <f t="shared" si="88"/>
        <v>918.84799999999746</v>
      </c>
      <c r="P143" s="192">
        <f t="shared" si="88"/>
        <v>918.84799999999746</v>
      </c>
      <c r="Q143" s="192">
        <f t="shared" si="88"/>
        <v>918.84799999999746</v>
      </c>
      <c r="R143" s="192">
        <f t="shared" si="88"/>
        <v>918.84799999999746</v>
      </c>
      <c r="S143" s="192">
        <f t="shared" si="88"/>
        <v>918.84799999999746</v>
      </c>
      <c r="T143" s="192">
        <f t="shared" si="88"/>
        <v>918.84799999999746</v>
      </c>
      <c r="U143" s="192">
        <f t="shared" si="88"/>
        <v>918.84799999999746</v>
      </c>
      <c r="V143" s="192">
        <f t="shared" si="88"/>
        <v>918.84799999999746</v>
      </c>
      <c r="W143" s="192">
        <f t="shared" si="88"/>
        <v>918.84799999999746</v>
      </c>
      <c r="X143" s="192">
        <f t="shared" si="88"/>
        <v>918.84799999999746</v>
      </c>
      <c r="Y143" s="192">
        <f t="shared" si="88"/>
        <v>918.84799999999746</v>
      </c>
      <c r="Z143" s="192">
        <f t="shared" si="88"/>
        <v>918.84799999999746</v>
      </c>
      <c r="AA143" s="192">
        <f t="shared" si="88"/>
        <v>918.84799999999746</v>
      </c>
      <c r="AB143" s="192">
        <f t="shared" si="88"/>
        <v>918.84799999999746</v>
      </c>
      <c r="AC143" s="192">
        <f t="shared" si="88"/>
        <v>918.84799999999746</v>
      </c>
      <c r="AD143" s="192">
        <f t="shared" si="88"/>
        <v>918.84799999999746</v>
      </c>
      <c r="AE143" s="192">
        <f t="shared" si="88"/>
        <v>918.84799999999746</v>
      </c>
      <c r="AF143" s="192">
        <f t="shared" si="88"/>
        <v>918.84799999999746</v>
      </c>
      <c r="AG143" s="192">
        <f t="shared" si="88"/>
        <v>918.84799999999746</v>
      </c>
      <c r="AH143" s="192">
        <f t="shared" si="88"/>
        <v>918.84799999999746</v>
      </c>
      <c r="AI143" s="192">
        <f t="shared" si="88"/>
        <v>918.84799999999746</v>
      </c>
      <c r="AJ143" s="248">
        <f t="shared" ref="AJ143:AJ150" si="89">+SUM(F143:AI143)</f>
        <v>35050.769599999927</v>
      </c>
    </row>
    <row r="144" spans="2:37" ht="14.4">
      <c r="B144" s="344"/>
      <c r="C144" s="344"/>
      <c r="D144" s="58" t="s">
        <v>219</v>
      </c>
      <c r="E144" s="193">
        <v>6.3299999999999995E-2</v>
      </c>
      <c r="F144" s="194"/>
      <c r="G144" s="195">
        <f t="shared" ref="G144:AI144" si="90">+G143*$E144</f>
        <v>191.15918891999962</v>
      </c>
      <c r="H144" s="195">
        <f t="shared" si="90"/>
        <v>191.15918891999962</v>
      </c>
      <c r="I144" s="195">
        <f t="shared" si="90"/>
        <v>191.15918891999962</v>
      </c>
      <c r="J144" s="195">
        <f t="shared" si="90"/>
        <v>191.15918891999962</v>
      </c>
      <c r="K144" s="195">
        <f t="shared" si="90"/>
        <v>58.163078399999833</v>
      </c>
      <c r="L144" s="195">
        <f t="shared" si="90"/>
        <v>58.163078399999833</v>
      </c>
      <c r="M144" s="195">
        <f t="shared" si="90"/>
        <v>58.163078399999833</v>
      </c>
      <c r="N144" s="195">
        <f t="shared" si="90"/>
        <v>58.163078399999833</v>
      </c>
      <c r="O144" s="195">
        <f t="shared" si="90"/>
        <v>58.163078399999833</v>
      </c>
      <c r="P144" s="195">
        <f t="shared" si="90"/>
        <v>58.163078399999833</v>
      </c>
      <c r="Q144" s="195">
        <f t="shared" si="90"/>
        <v>58.163078399999833</v>
      </c>
      <c r="R144" s="195">
        <f t="shared" si="90"/>
        <v>58.163078399999833</v>
      </c>
      <c r="S144" s="195">
        <f t="shared" si="90"/>
        <v>58.163078399999833</v>
      </c>
      <c r="T144" s="195">
        <f t="shared" si="90"/>
        <v>58.163078399999833</v>
      </c>
      <c r="U144" s="195">
        <f t="shared" si="90"/>
        <v>58.163078399999833</v>
      </c>
      <c r="V144" s="195">
        <f t="shared" si="90"/>
        <v>58.163078399999833</v>
      </c>
      <c r="W144" s="195">
        <f t="shared" si="90"/>
        <v>58.163078399999833</v>
      </c>
      <c r="X144" s="195">
        <f t="shared" si="90"/>
        <v>58.163078399999833</v>
      </c>
      <c r="Y144" s="195">
        <f t="shared" si="90"/>
        <v>58.163078399999833</v>
      </c>
      <c r="Z144" s="195">
        <f t="shared" si="90"/>
        <v>58.163078399999833</v>
      </c>
      <c r="AA144" s="195">
        <f t="shared" si="90"/>
        <v>58.163078399999833</v>
      </c>
      <c r="AB144" s="195">
        <f t="shared" si="90"/>
        <v>58.163078399999833</v>
      </c>
      <c r="AC144" s="195">
        <f t="shared" si="90"/>
        <v>58.163078399999833</v>
      </c>
      <c r="AD144" s="195">
        <f t="shared" si="90"/>
        <v>58.163078399999833</v>
      </c>
      <c r="AE144" s="195">
        <f t="shared" si="90"/>
        <v>58.163078399999833</v>
      </c>
      <c r="AF144" s="195">
        <f t="shared" si="90"/>
        <v>58.163078399999833</v>
      </c>
      <c r="AG144" s="195">
        <f t="shared" si="90"/>
        <v>58.163078399999833</v>
      </c>
      <c r="AH144" s="195">
        <f t="shared" si="90"/>
        <v>58.163078399999833</v>
      </c>
      <c r="AI144" s="195">
        <f t="shared" si="90"/>
        <v>58.163078399999833</v>
      </c>
      <c r="AJ144" s="249">
        <f t="shared" si="89"/>
        <v>2218.7137156799954</v>
      </c>
    </row>
    <row r="145" spans="2:37" ht="14.4">
      <c r="B145" s="344"/>
      <c r="C145" s="344"/>
      <c r="D145" s="58" t="s">
        <v>220</v>
      </c>
      <c r="E145" s="193">
        <v>5.0000000000000001E-3</v>
      </c>
      <c r="F145" s="194"/>
      <c r="G145" s="195">
        <f>+G143*$E145</f>
        <v>15.099461999999972</v>
      </c>
      <c r="H145" s="195">
        <f t="shared" ref="H145:AI145" si="91">+H143*$E145</f>
        <v>15.099461999999972</v>
      </c>
      <c r="I145" s="195">
        <f t="shared" si="91"/>
        <v>15.099461999999972</v>
      </c>
      <c r="J145" s="195">
        <f t="shared" si="91"/>
        <v>15.099461999999972</v>
      </c>
      <c r="K145" s="195">
        <f t="shared" si="91"/>
        <v>4.5942399999999877</v>
      </c>
      <c r="L145" s="195">
        <f t="shared" si="91"/>
        <v>4.5942399999999877</v>
      </c>
      <c r="M145" s="195">
        <f t="shared" si="91"/>
        <v>4.5942399999999877</v>
      </c>
      <c r="N145" s="195">
        <f t="shared" si="91"/>
        <v>4.5942399999999877</v>
      </c>
      <c r="O145" s="195">
        <f t="shared" si="91"/>
        <v>4.5942399999999877</v>
      </c>
      <c r="P145" s="195">
        <f t="shared" si="91"/>
        <v>4.5942399999999877</v>
      </c>
      <c r="Q145" s="195">
        <f t="shared" si="91"/>
        <v>4.5942399999999877</v>
      </c>
      <c r="R145" s="195">
        <f t="shared" si="91"/>
        <v>4.5942399999999877</v>
      </c>
      <c r="S145" s="195">
        <f t="shared" si="91"/>
        <v>4.5942399999999877</v>
      </c>
      <c r="T145" s="195">
        <f t="shared" si="91"/>
        <v>4.5942399999999877</v>
      </c>
      <c r="U145" s="195">
        <f t="shared" si="91"/>
        <v>4.5942399999999877</v>
      </c>
      <c r="V145" s="195">
        <f t="shared" si="91"/>
        <v>4.5942399999999877</v>
      </c>
      <c r="W145" s="195">
        <f t="shared" si="91"/>
        <v>4.5942399999999877</v>
      </c>
      <c r="X145" s="195">
        <f t="shared" si="91"/>
        <v>4.5942399999999877</v>
      </c>
      <c r="Y145" s="195">
        <f t="shared" si="91"/>
        <v>4.5942399999999877</v>
      </c>
      <c r="Z145" s="195">
        <f t="shared" si="91"/>
        <v>4.5942399999999877</v>
      </c>
      <c r="AA145" s="195">
        <f t="shared" si="91"/>
        <v>4.5942399999999877</v>
      </c>
      <c r="AB145" s="195">
        <f t="shared" si="91"/>
        <v>4.5942399999999877</v>
      </c>
      <c r="AC145" s="195">
        <f t="shared" si="91"/>
        <v>4.5942399999999877</v>
      </c>
      <c r="AD145" s="195">
        <f t="shared" si="91"/>
        <v>4.5942399999999877</v>
      </c>
      <c r="AE145" s="195">
        <f t="shared" si="91"/>
        <v>4.5942399999999877</v>
      </c>
      <c r="AF145" s="195">
        <f t="shared" si="91"/>
        <v>4.5942399999999877</v>
      </c>
      <c r="AG145" s="195">
        <f t="shared" si="91"/>
        <v>4.5942399999999877</v>
      </c>
      <c r="AH145" s="195">
        <f t="shared" si="91"/>
        <v>4.5942399999999877</v>
      </c>
      <c r="AI145" s="195">
        <f t="shared" si="91"/>
        <v>4.5942399999999877</v>
      </c>
      <c r="AJ145" s="249">
        <f t="shared" si="89"/>
        <v>175.25384799999952</v>
      </c>
    </row>
    <row r="146" spans="2:37" ht="14.4">
      <c r="B146" s="344"/>
      <c r="C146" s="344"/>
      <c r="D146" s="58" t="s">
        <v>221</v>
      </c>
      <c r="E146" s="193">
        <v>2.8000000000000001E-2</v>
      </c>
      <c r="F146" s="194"/>
      <c r="G146" s="195">
        <f>+G143*$E146</f>
        <v>84.556987199999838</v>
      </c>
      <c r="H146" s="195">
        <f t="shared" ref="H146:AI146" si="92">+H143*$E146</f>
        <v>84.556987199999838</v>
      </c>
      <c r="I146" s="195">
        <f t="shared" si="92"/>
        <v>84.556987199999838</v>
      </c>
      <c r="J146" s="195">
        <f t="shared" si="92"/>
        <v>84.556987199999838</v>
      </c>
      <c r="K146" s="195">
        <f t="shared" si="92"/>
        <v>25.72774399999993</v>
      </c>
      <c r="L146" s="195">
        <f t="shared" si="92"/>
        <v>25.72774399999993</v>
      </c>
      <c r="M146" s="195">
        <f t="shared" si="92"/>
        <v>25.72774399999993</v>
      </c>
      <c r="N146" s="195">
        <f t="shared" si="92"/>
        <v>25.72774399999993</v>
      </c>
      <c r="O146" s="195">
        <f t="shared" si="92"/>
        <v>25.72774399999993</v>
      </c>
      <c r="P146" s="195">
        <f t="shared" si="92"/>
        <v>25.72774399999993</v>
      </c>
      <c r="Q146" s="195">
        <f t="shared" si="92"/>
        <v>25.72774399999993</v>
      </c>
      <c r="R146" s="195">
        <f t="shared" si="92"/>
        <v>25.72774399999993</v>
      </c>
      <c r="S146" s="195">
        <f t="shared" si="92"/>
        <v>25.72774399999993</v>
      </c>
      <c r="T146" s="195">
        <f t="shared" si="92"/>
        <v>25.72774399999993</v>
      </c>
      <c r="U146" s="195">
        <f t="shared" si="92"/>
        <v>25.72774399999993</v>
      </c>
      <c r="V146" s="195">
        <f t="shared" si="92"/>
        <v>25.72774399999993</v>
      </c>
      <c r="W146" s="195">
        <f t="shared" si="92"/>
        <v>25.72774399999993</v>
      </c>
      <c r="X146" s="195">
        <f t="shared" si="92"/>
        <v>25.72774399999993</v>
      </c>
      <c r="Y146" s="195">
        <f t="shared" si="92"/>
        <v>25.72774399999993</v>
      </c>
      <c r="Z146" s="195">
        <f t="shared" si="92"/>
        <v>25.72774399999993</v>
      </c>
      <c r="AA146" s="195">
        <f t="shared" si="92"/>
        <v>25.72774399999993</v>
      </c>
      <c r="AB146" s="195">
        <f t="shared" si="92"/>
        <v>25.72774399999993</v>
      </c>
      <c r="AC146" s="195">
        <f t="shared" si="92"/>
        <v>25.72774399999993</v>
      </c>
      <c r="AD146" s="195">
        <f t="shared" si="92"/>
        <v>25.72774399999993</v>
      </c>
      <c r="AE146" s="195">
        <f t="shared" si="92"/>
        <v>25.72774399999993</v>
      </c>
      <c r="AF146" s="195">
        <f t="shared" si="92"/>
        <v>25.72774399999993</v>
      </c>
      <c r="AG146" s="195">
        <f t="shared" si="92"/>
        <v>25.72774399999993</v>
      </c>
      <c r="AH146" s="195">
        <f t="shared" si="92"/>
        <v>25.72774399999993</v>
      </c>
      <c r="AI146" s="195">
        <f t="shared" si="92"/>
        <v>25.72774399999993</v>
      </c>
      <c r="AJ146" s="249">
        <f t="shared" si="89"/>
        <v>981.42154879999725</v>
      </c>
    </row>
    <row r="147" spans="2:37" ht="14.4">
      <c r="B147" s="344"/>
      <c r="C147" s="344"/>
      <c r="D147" s="58" t="s">
        <v>222</v>
      </c>
      <c r="E147" s="193">
        <v>5.0000000000000001E-3</v>
      </c>
      <c r="F147" s="194"/>
      <c r="G147" s="195">
        <f>+G143*$E147</f>
        <v>15.099461999999972</v>
      </c>
      <c r="H147" s="195">
        <f t="shared" ref="H147:AI147" si="93">+H143*$E147</f>
        <v>15.099461999999972</v>
      </c>
      <c r="I147" s="195">
        <f t="shared" si="93"/>
        <v>15.099461999999972</v>
      </c>
      <c r="J147" s="195">
        <f t="shared" si="93"/>
        <v>15.099461999999972</v>
      </c>
      <c r="K147" s="195">
        <f t="shared" si="93"/>
        <v>4.5942399999999877</v>
      </c>
      <c r="L147" s="195">
        <f t="shared" si="93"/>
        <v>4.5942399999999877</v>
      </c>
      <c r="M147" s="195">
        <f t="shared" si="93"/>
        <v>4.5942399999999877</v>
      </c>
      <c r="N147" s="195">
        <f t="shared" si="93"/>
        <v>4.5942399999999877</v>
      </c>
      <c r="O147" s="195">
        <f t="shared" si="93"/>
        <v>4.5942399999999877</v>
      </c>
      <c r="P147" s="195">
        <f t="shared" si="93"/>
        <v>4.5942399999999877</v>
      </c>
      <c r="Q147" s="195">
        <f t="shared" si="93"/>
        <v>4.5942399999999877</v>
      </c>
      <c r="R147" s="195">
        <f t="shared" si="93"/>
        <v>4.5942399999999877</v>
      </c>
      <c r="S147" s="195">
        <f t="shared" si="93"/>
        <v>4.5942399999999877</v>
      </c>
      <c r="T147" s="195">
        <f t="shared" si="93"/>
        <v>4.5942399999999877</v>
      </c>
      <c r="U147" s="195">
        <f t="shared" si="93"/>
        <v>4.5942399999999877</v>
      </c>
      <c r="V147" s="195">
        <f t="shared" si="93"/>
        <v>4.5942399999999877</v>
      </c>
      <c r="W147" s="195">
        <f t="shared" si="93"/>
        <v>4.5942399999999877</v>
      </c>
      <c r="X147" s="195">
        <f t="shared" si="93"/>
        <v>4.5942399999999877</v>
      </c>
      <c r="Y147" s="195">
        <f t="shared" si="93"/>
        <v>4.5942399999999877</v>
      </c>
      <c r="Z147" s="195">
        <f t="shared" si="93"/>
        <v>4.5942399999999877</v>
      </c>
      <c r="AA147" s="195">
        <f t="shared" si="93"/>
        <v>4.5942399999999877</v>
      </c>
      <c r="AB147" s="195">
        <f t="shared" si="93"/>
        <v>4.5942399999999877</v>
      </c>
      <c r="AC147" s="195">
        <f t="shared" si="93"/>
        <v>4.5942399999999877</v>
      </c>
      <c r="AD147" s="195">
        <f t="shared" si="93"/>
        <v>4.5942399999999877</v>
      </c>
      <c r="AE147" s="195">
        <f t="shared" si="93"/>
        <v>4.5942399999999877</v>
      </c>
      <c r="AF147" s="195">
        <f t="shared" si="93"/>
        <v>4.5942399999999877</v>
      </c>
      <c r="AG147" s="195">
        <f t="shared" si="93"/>
        <v>4.5942399999999877</v>
      </c>
      <c r="AH147" s="195">
        <f t="shared" si="93"/>
        <v>4.5942399999999877</v>
      </c>
      <c r="AI147" s="195">
        <f t="shared" si="93"/>
        <v>4.5942399999999877</v>
      </c>
      <c r="AJ147" s="249">
        <f t="shared" si="89"/>
        <v>175.25384799999952</v>
      </c>
    </row>
    <row r="148" spans="2:37" ht="14.4">
      <c r="B148" s="344"/>
      <c r="C148" s="344"/>
      <c r="D148" s="58" t="s">
        <v>223</v>
      </c>
      <c r="E148" s="196"/>
      <c r="F148" s="194"/>
      <c r="G148" s="195">
        <f t="shared" ref="G148:AI148" si="94">+SUBTOTAL(9,G143:G147)</f>
        <v>3325.8075001199936</v>
      </c>
      <c r="H148" s="195">
        <f t="shared" si="94"/>
        <v>3325.8075001199936</v>
      </c>
      <c r="I148" s="195">
        <f t="shared" si="94"/>
        <v>3325.8075001199936</v>
      </c>
      <c r="J148" s="195">
        <f t="shared" si="94"/>
        <v>3325.8075001199936</v>
      </c>
      <c r="K148" s="195">
        <f t="shared" si="94"/>
        <v>1011.9273023999972</v>
      </c>
      <c r="L148" s="195">
        <f t="shared" si="94"/>
        <v>1011.9273023999972</v>
      </c>
      <c r="M148" s="195">
        <f t="shared" si="94"/>
        <v>1011.9273023999972</v>
      </c>
      <c r="N148" s="195">
        <f t="shared" si="94"/>
        <v>1011.9273023999972</v>
      </c>
      <c r="O148" s="195">
        <f t="shared" si="94"/>
        <v>1011.9273023999972</v>
      </c>
      <c r="P148" s="195">
        <f t="shared" si="94"/>
        <v>1011.9273023999972</v>
      </c>
      <c r="Q148" s="195">
        <f t="shared" si="94"/>
        <v>1011.9273023999972</v>
      </c>
      <c r="R148" s="195">
        <f t="shared" si="94"/>
        <v>1011.9273023999972</v>
      </c>
      <c r="S148" s="195">
        <f t="shared" si="94"/>
        <v>1011.9273023999972</v>
      </c>
      <c r="T148" s="195">
        <f t="shared" si="94"/>
        <v>1011.9273023999972</v>
      </c>
      <c r="U148" s="195">
        <f t="shared" si="94"/>
        <v>1011.9273023999972</v>
      </c>
      <c r="V148" s="195">
        <f t="shared" si="94"/>
        <v>1011.9273023999972</v>
      </c>
      <c r="W148" s="195">
        <f t="shared" si="94"/>
        <v>1011.9273023999972</v>
      </c>
      <c r="X148" s="195">
        <f t="shared" si="94"/>
        <v>1011.9273023999972</v>
      </c>
      <c r="Y148" s="195">
        <f t="shared" si="94"/>
        <v>1011.9273023999972</v>
      </c>
      <c r="Z148" s="195">
        <f t="shared" si="94"/>
        <v>1011.9273023999972</v>
      </c>
      <c r="AA148" s="195">
        <f t="shared" si="94"/>
        <v>1011.9273023999972</v>
      </c>
      <c r="AB148" s="195">
        <f t="shared" si="94"/>
        <v>1011.9273023999972</v>
      </c>
      <c r="AC148" s="195">
        <f t="shared" si="94"/>
        <v>1011.9273023999972</v>
      </c>
      <c r="AD148" s="195">
        <f t="shared" si="94"/>
        <v>1011.9273023999972</v>
      </c>
      <c r="AE148" s="195">
        <f t="shared" si="94"/>
        <v>1011.9273023999972</v>
      </c>
      <c r="AF148" s="195">
        <f t="shared" si="94"/>
        <v>1011.9273023999972</v>
      </c>
      <c r="AG148" s="195">
        <f t="shared" si="94"/>
        <v>1011.9273023999972</v>
      </c>
      <c r="AH148" s="195">
        <f t="shared" si="94"/>
        <v>1011.9273023999972</v>
      </c>
      <c r="AI148" s="195">
        <f t="shared" si="94"/>
        <v>1011.9273023999972</v>
      </c>
      <c r="AJ148" s="249">
        <f t="shared" si="89"/>
        <v>38601.412560479897</v>
      </c>
    </row>
    <row r="149" spans="2:37" ht="14.4">
      <c r="B149" s="344"/>
      <c r="C149" s="344"/>
      <c r="D149" s="58" t="s">
        <v>243</v>
      </c>
      <c r="E149" s="197">
        <f>BDI!$F$33</f>
        <v>0.26450000000000001</v>
      </c>
      <c r="F149" s="194"/>
      <c r="G149" s="195">
        <f t="shared" ref="G149:AI149" si="95">+G148*$E149</f>
        <v>879.67608378173838</v>
      </c>
      <c r="H149" s="195">
        <f t="shared" si="95"/>
        <v>879.67608378173838</v>
      </c>
      <c r="I149" s="195">
        <f t="shared" si="95"/>
        <v>879.67608378173838</v>
      </c>
      <c r="J149" s="195">
        <f t="shared" si="95"/>
        <v>879.67608378173838</v>
      </c>
      <c r="K149" s="195">
        <f t="shared" si="95"/>
        <v>267.65477148479926</v>
      </c>
      <c r="L149" s="195">
        <f t="shared" si="95"/>
        <v>267.65477148479926</v>
      </c>
      <c r="M149" s="195">
        <f t="shared" si="95"/>
        <v>267.65477148479926</v>
      </c>
      <c r="N149" s="195">
        <f t="shared" si="95"/>
        <v>267.65477148479926</v>
      </c>
      <c r="O149" s="195">
        <f t="shared" si="95"/>
        <v>267.65477148479926</v>
      </c>
      <c r="P149" s="195">
        <f t="shared" si="95"/>
        <v>267.65477148479926</v>
      </c>
      <c r="Q149" s="195">
        <f t="shared" si="95"/>
        <v>267.65477148479926</v>
      </c>
      <c r="R149" s="195">
        <f t="shared" si="95"/>
        <v>267.65477148479926</v>
      </c>
      <c r="S149" s="195">
        <f t="shared" si="95"/>
        <v>267.65477148479926</v>
      </c>
      <c r="T149" s="195">
        <f t="shared" si="95"/>
        <v>267.65477148479926</v>
      </c>
      <c r="U149" s="195">
        <f t="shared" si="95"/>
        <v>267.65477148479926</v>
      </c>
      <c r="V149" s="195">
        <f t="shared" si="95"/>
        <v>267.65477148479926</v>
      </c>
      <c r="W149" s="195">
        <f t="shared" si="95"/>
        <v>267.65477148479926</v>
      </c>
      <c r="X149" s="195">
        <f t="shared" si="95"/>
        <v>267.65477148479926</v>
      </c>
      <c r="Y149" s="195">
        <f t="shared" si="95"/>
        <v>267.65477148479926</v>
      </c>
      <c r="Z149" s="195">
        <f t="shared" si="95"/>
        <v>267.65477148479926</v>
      </c>
      <c r="AA149" s="195">
        <f t="shared" si="95"/>
        <v>267.65477148479926</v>
      </c>
      <c r="AB149" s="195">
        <f t="shared" si="95"/>
        <v>267.65477148479926</v>
      </c>
      <c r="AC149" s="195">
        <f t="shared" si="95"/>
        <v>267.65477148479926</v>
      </c>
      <c r="AD149" s="195">
        <f t="shared" si="95"/>
        <v>267.65477148479926</v>
      </c>
      <c r="AE149" s="195">
        <f t="shared" si="95"/>
        <v>267.65477148479926</v>
      </c>
      <c r="AF149" s="195">
        <f t="shared" si="95"/>
        <v>267.65477148479926</v>
      </c>
      <c r="AG149" s="195">
        <f t="shared" si="95"/>
        <v>267.65477148479926</v>
      </c>
      <c r="AH149" s="195">
        <f t="shared" si="95"/>
        <v>267.65477148479926</v>
      </c>
      <c r="AI149" s="195">
        <f t="shared" si="95"/>
        <v>267.65477148479926</v>
      </c>
      <c r="AJ149" s="249">
        <f t="shared" si="89"/>
        <v>10210.07362224693</v>
      </c>
    </row>
    <row r="150" spans="2:37" ht="14.4">
      <c r="B150" s="344"/>
      <c r="C150" s="344"/>
      <c r="D150" s="58" t="s">
        <v>224</v>
      </c>
      <c r="E150" s="196"/>
      <c r="F150" s="194"/>
      <c r="G150" s="61">
        <f t="shared" ref="G150:AI150" si="96">+SUM(G148:G149)</f>
        <v>4205.4835839017323</v>
      </c>
      <c r="H150" s="61">
        <f t="shared" si="96"/>
        <v>4205.4835839017323</v>
      </c>
      <c r="I150" s="61">
        <f t="shared" si="96"/>
        <v>4205.4835839017323</v>
      </c>
      <c r="J150" s="61">
        <f t="shared" si="96"/>
        <v>4205.4835839017323</v>
      </c>
      <c r="K150" s="61">
        <f t="shared" si="96"/>
        <v>1279.5820738847965</v>
      </c>
      <c r="L150" s="61">
        <f t="shared" si="96"/>
        <v>1279.5820738847965</v>
      </c>
      <c r="M150" s="61">
        <f t="shared" si="96"/>
        <v>1279.5820738847965</v>
      </c>
      <c r="N150" s="61">
        <f t="shared" si="96"/>
        <v>1279.5820738847965</v>
      </c>
      <c r="O150" s="61">
        <f t="shared" si="96"/>
        <v>1279.5820738847965</v>
      </c>
      <c r="P150" s="61">
        <f t="shared" si="96"/>
        <v>1279.5820738847965</v>
      </c>
      <c r="Q150" s="61">
        <f t="shared" si="96"/>
        <v>1279.5820738847965</v>
      </c>
      <c r="R150" s="61">
        <f t="shared" si="96"/>
        <v>1279.5820738847965</v>
      </c>
      <c r="S150" s="61">
        <f t="shared" si="96"/>
        <v>1279.5820738847965</v>
      </c>
      <c r="T150" s="61">
        <f t="shared" si="96"/>
        <v>1279.5820738847965</v>
      </c>
      <c r="U150" s="61">
        <f t="shared" si="96"/>
        <v>1279.5820738847965</v>
      </c>
      <c r="V150" s="61">
        <f t="shared" si="96"/>
        <v>1279.5820738847965</v>
      </c>
      <c r="W150" s="61">
        <f t="shared" si="96"/>
        <v>1279.5820738847965</v>
      </c>
      <c r="X150" s="61">
        <f t="shared" si="96"/>
        <v>1279.5820738847965</v>
      </c>
      <c r="Y150" s="61">
        <f t="shared" si="96"/>
        <v>1279.5820738847965</v>
      </c>
      <c r="Z150" s="61">
        <f t="shared" si="96"/>
        <v>1279.5820738847965</v>
      </c>
      <c r="AA150" s="61">
        <f t="shared" si="96"/>
        <v>1279.5820738847965</v>
      </c>
      <c r="AB150" s="61">
        <f t="shared" si="96"/>
        <v>1279.5820738847965</v>
      </c>
      <c r="AC150" s="61">
        <f t="shared" si="96"/>
        <v>1279.5820738847965</v>
      </c>
      <c r="AD150" s="61">
        <f t="shared" si="96"/>
        <v>1279.5820738847965</v>
      </c>
      <c r="AE150" s="61">
        <f t="shared" si="96"/>
        <v>1279.5820738847965</v>
      </c>
      <c r="AF150" s="61">
        <f t="shared" si="96"/>
        <v>1279.5820738847965</v>
      </c>
      <c r="AG150" s="61">
        <f t="shared" si="96"/>
        <v>1279.5820738847965</v>
      </c>
      <c r="AH150" s="61">
        <f t="shared" si="96"/>
        <v>1279.5820738847965</v>
      </c>
      <c r="AI150" s="61">
        <f t="shared" si="96"/>
        <v>1279.5820738847965</v>
      </c>
      <c r="AJ150" s="254">
        <f t="shared" si="89"/>
        <v>48811.486182726876</v>
      </c>
      <c r="AK150" s="2"/>
    </row>
    <row r="151" spans="2:37" ht="14.4">
      <c r="B151" s="255" t="s">
        <v>230</v>
      </c>
      <c r="C151" s="256" t="str">
        <f>+C63</f>
        <v>FAIXA DE DOMÍNIO</v>
      </c>
      <c r="D151" s="257"/>
      <c r="E151" s="257"/>
      <c r="F151" s="237">
        <f t="shared" ref="F151:AI151" si="97">+F159</f>
        <v>0</v>
      </c>
      <c r="G151" s="237">
        <f t="shared" si="97"/>
        <v>61469.199782652286</v>
      </c>
      <c r="H151" s="237">
        <f t="shared" si="97"/>
        <v>61469.199782652286</v>
      </c>
      <c r="I151" s="237">
        <f t="shared" si="97"/>
        <v>61469.199782652286</v>
      </c>
      <c r="J151" s="237">
        <f t="shared" si="97"/>
        <v>61469.199782652286</v>
      </c>
      <c r="K151" s="237">
        <f t="shared" si="97"/>
        <v>46417.961548072868</v>
      </c>
      <c r="L151" s="237">
        <f t="shared" si="97"/>
        <v>46417.961548072868</v>
      </c>
      <c r="M151" s="237">
        <f t="shared" si="97"/>
        <v>46417.961548072868</v>
      </c>
      <c r="N151" s="237">
        <f t="shared" si="97"/>
        <v>46417.961548072868</v>
      </c>
      <c r="O151" s="237">
        <f t="shared" si="97"/>
        <v>46417.961548072868</v>
      </c>
      <c r="P151" s="237">
        <f t="shared" si="97"/>
        <v>46417.961548072868</v>
      </c>
      <c r="Q151" s="237">
        <f t="shared" si="97"/>
        <v>46417.961548072868</v>
      </c>
      <c r="R151" s="237">
        <f t="shared" si="97"/>
        <v>46417.961548072868</v>
      </c>
      <c r="S151" s="237">
        <f t="shared" si="97"/>
        <v>46417.961548072868</v>
      </c>
      <c r="T151" s="237">
        <f t="shared" si="97"/>
        <v>46417.961548072868</v>
      </c>
      <c r="U151" s="237">
        <f t="shared" si="97"/>
        <v>46417.961548072868</v>
      </c>
      <c r="V151" s="237">
        <f t="shared" si="97"/>
        <v>46417.961548072868</v>
      </c>
      <c r="W151" s="237">
        <f t="shared" si="97"/>
        <v>46417.961548072868</v>
      </c>
      <c r="X151" s="237">
        <f t="shared" si="97"/>
        <v>46417.961548072868</v>
      </c>
      <c r="Y151" s="237">
        <f t="shared" si="97"/>
        <v>46417.961548072868</v>
      </c>
      <c r="Z151" s="237">
        <f t="shared" si="97"/>
        <v>46417.961548072868</v>
      </c>
      <c r="AA151" s="237">
        <f t="shared" si="97"/>
        <v>46417.961548072868</v>
      </c>
      <c r="AB151" s="237">
        <f t="shared" si="97"/>
        <v>46417.961548072868</v>
      </c>
      <c r="AC151" s="237">
        <f t="shared" si="97"/>
        <v>46417.961548072868</v>
      </c>
      <c r="AD151" s="237">
        <f t="shared" si="97"/>
        <v>46417.961548072868</v>
      </c>
      <c r="AE151" s="237">
        <f t="shared" si="97"/>
        <v>46417.961548072868</v>
      </c>
      <c r="AF151" s="237">
        <f t="shared" si="97"/>
        <v>46417.961548072868</v>
      </c>
      <c r="AG151" s="237">
        <f t="shared" si="97"/>
        <v>46417.961548072868</v>
      </c>
      <c r="AH151" s="237">
        <f t="shared" si="97"/>
        <v>46417.961548072868</v>
      </c>
      <c r="AI151" s="237">
        <f t="shared" si="97"/>
        <v>46417.961548072868</v>
      </c>
      <c r="AJ151" s="237">
        <f>+AJ159</f>
        <v>1406325.8378324299</v>
      </c>
    </row>
    <row r="152" spans="2:37" ht="14.4">
      <c r="B152" s="343" t="s">
        <v>43</v>
      </c>
      <c r="C152" s="343" t="str">
        <f>+C64</f>
        <v>Conservação na Faixa de Domínio</v>
      </c>
      <c r="D152" s="57" t="s">
        <v>218</v>
      </c>
      <c r="E152" s="190"/>
      <c r="F152" s="191"/>
      <c r="G152" s="192">
        <f t="shared" ref="G152:AI152" si="98">+G63</f>
        <v>44140.077009999928</v>
      </c>
      <c r="H152" s="192">
        <f t="shared" si="98"/>
        <v>44140.077009999928</v>
      </c>
      <c r="I152" s="192">
        <f t="shared" si="98"/>
        <v>44140.077009999928</v>
      </c>
      <c r="J152" s="192">
        <f t="shared" si="98"/>
        <v>44140.077009999928</v>
      </c>
      <c r="K152" s="192">
        <f t="shared" si="98"/>
        <v>33332.016759999948</v>
      </c>
      <c r="L152" s="192">
        <f t="shared" si="98"/>
        <v>33332.016759999948</v>
      </c>
      <c r="M152" s="192">
        <f t="shared" si="98"/>
        <v>33332.016759999948</v>
      </c>
      <c r="N152" s="192">
        <f t="shared" si="98"/>
        <v>33332.016759999948</v>
      </c>
      <c r="O152" s="192">
        <f t="shared" si="98"/>
        <v>33332.016759999948</v>
      </c>
      <c r="P152" s="192">
        <f t="shared" si="98"/>
        <v>33332.016759999948</v>
      </c>
      <c r="Q152" s="192">
        <f t="shared" si="98"/>
        <v>33332.016759999948</v>
      </c>
      <c r="R152" s="192">
        <f t="shared" si="98"/>
        <v>33332.016759999948</v>
      </c>
      <c r="S152" s="192">
        <f t="shared" si="98"/>
        <v>33332.016759999948</v>
      </c>
      <c r="T152" s="192">
        <f t="shared" si="98"/>
        <v>33332.016759999948</v>
      </c>
      <c r="U152" s="192">
        <f t="shared" si="98"/>
        <v>33332.016759999948</v>
      </c>
      <c r="V152" s="192">
        <f t="shared" si="98"/>
        <v>33332.016759999948</v>
      </c>
      <c r="W152" s="192">
        <f t="shared" si="98"/>
        <v>33332.016759999948</v>
      </c>
      <c r="X152" s="192">
        <f t="shared" si="98"/>
        <v>33332.016759999948</v>
      </c>
      <c r="Y152" s="192">
        <f t="shared" si="98"/>
        <v>33332.016759999948</v>
      </c>
      <c r="Z152" s="192">
        <f t="shared" si="98"/>
        <v>33332.016759999948</v>
      </c>
      <c r="AA152" s="192">
        <f t="shared" si="98"/>
        <v>33332.016759999948</v>
      </c>
      <c r="AB152" s="192">
        <f t="shared" si="98"/>
        <v>33332.016759999948</v>
      </c>
      <c r="AC152" s="192">
        <f t="shared" si="98"/>
        <v>33332.016759999948</v>
      </c>
      <c r="AD152" s="192">
        <f t="shared" si="98"/>
        <v>33332.016759999948</v>
      </c>
      <c r="AE152" s="192">
        <f t="shared" si="98"/>
        <v>33332.016759999948</v>
      </c>
      <c r="AF152" s="192">
        <f t="shared" si="98"/>
        <v>33332.016759999948</v>
      </c>
      <c r="AG152" s="192">
        <f t="shared" si="98"/>
        <v>33332.016759999948</v>
      </c>
      <c r="AH152" s="192">
        <f t="shared" si="98"/>
        <v>33332.016759999948</v>
      </c>
      <c r="AI152" s="192">
        <f t="shared" si="98"/>
        <v>33332.016759999948</v>
      </c>
      <c r="AJ152" s="248">
        <f t="shared" ref="AJ152:AJ159" si="99">+SUM(F152:AI152)</f>
        <v>1009860.727039998</v>
      </c>
    </row>
    <row r="153" spans="2:37" ht="14.4">
      <c r="B153" s="344"/>
      <c r="C153" s="344"/>
      <c r="D153" s="58" t="s">
        <v>219</v>
      </c>
      <c r="E153" s="193">
        <v>6.3299999999999995E-2</v>
      </c>
      <c r="F153" s="194"/>
      <c r="G153" s="195">
        <f t="shared" ref="G153:AI153" si="100">+G152*$E153</f>
        <v>2794.0668747329951</v>
      </c>
      <c r="H153" s="195">
        <f t="shared" si="100"/>
        <v>2794.0668747329951</v>
      </c>
      <c r="I153" s="195">
        <f t="shared" si="100"/>
        <v>2794.0668747329951</v>
      </c>
      <c r="J153" s="195">
        <f t="shared" si="100"/>
        <v>2794.0668747329951</v>
      </c>
      <c r="K153" s="195">
        <f t="shared" si="100"/>
        <v>2109.9166609079966</v>
      </c>
      <c r="L153" s="195">
        <f t="shared" si="100"/>
        <v>2109.9166609079966</v>
      </c>
      <c r="M153" s="195">
        <f t="shared" si="100"/>
        <v>2109.9166609079966</v>
      </c>
      <c r="N153" s="195">
        <f t="shared" si="100"/>
        <v>2109.9166609079966</v>
      </c>
      <c r="O153" s="195">
        <f t="shared" si="100"/>
        <v>2109.9166609079966</v>
      </c>
      <c r="P153" s="195">
        <f t="shared" si="100"/>
        <v>2109.9166609079966</v>
      </c>
      <c r="Q153" s="195">
        <f t="shared" si="100"/>
        <v>2109.9166609079966</v>
      </c>
      <c r="R153" s="195">
        <f t="shared" si="100"/>
        <v>2109.9166609079966</v>
      </c>
      <c r="S153" s="195">
        <f t="shared" si="100"/>
        <v>2109.9166609079966</v>
      </c>
      <c r="T153" s="195">
        <f t="shared" si="100"/>
        <v>2109.9166609079966</v>
      </c>
      <c r="U153" s="195">
        <f t="shared" si="100"/>
        <v>2109.9166609079966</v>
      </c>
      <c r="V153" s="195">
        <f t="shared" si="100"/>
        <v>2109.9166609079966</v>
      </c>
      <c r="W153" s="195">
        <f t="shared" si="100"/>
        <v>2109.9166609079966</v>
      </c>
      <c r="X153" s="195">
        <f t="shared" si="100"/>
        <v>2109.9166609079966</v>
      </c>
      <c r="Y153" s="195">
        <f t="shared" si="100"/>
        <v>2109.9166609079966</v>
      </c>
      <c r="Z153" s="195">
        <f t="shared" si="100"/>
        <v>2109.9166609079966</v>
      </c>
      <c r="AA153" s="195">
        <f t="shared" si="100"/>
        <v>2109.9166609079966</v>
      </c>
      <c r="AB153" s="195">
        <f t="shared" si="100"/>
        <v>2109.9166609079966</v>
      </c>
      <c r="AC153" s="195">
        <f t="shared" si="100"/>
        <v>2109.9166609079966</v>
      </c>
      <c r="AD153" s="195">
        <f t="shared" si="100"/>
        <v>2109.9166609079966</v>
      </c>
      <c r="AE153" s="195">
        <f t="shared" si="100"/>
        <v>2109.9166609079966</v>
      </c>
      <c r="AF153" s="195">
        <f t="shared" si="100"/>
        <v>2109.9166609079966</v>
      </c>
      <c r="AG153" s="195">
        <f t="shared" si="100"/>
        <v>2109.9166609079966</v>
      </c>
      <c r="AH153" s="195">
        <f t="shared" si="100"/>
        <v>2109.9166609079966</v>
      </c>
      <c r="AI153" s="195">
        <f t="shared" si="100"/>
        <v>2109.9166609079966</v>
      </c>
      <c r="AJ153" s="249">
        <f t="shared" si="99"/>
        <v>63924.184021631932</v>
      </c>
    </row>
    <row r="154" spans="2:37" ht="14.4">
      <c r="B154" s="344"/>
      <c r="C154" s="344"/>
      <c r="D154" s="58" t="s">
        <v>220</v>
      </c>
      <c r="E154" s="193">
        <v>5.0000000000000001E-3</v>
      </c>
      <c r="F154" s="194"/>
      <c r="G154" s="195">
        <f>+G152*$E154</f>
        <v>220.70038504999965</v>
      </c>
      <c r="H154" s="195">
        <f t="shared" ref="H154:AI154" si="101">+H152*$E154</f>
        <v>220.70038504999965</v>
      </c>
      <c r="I154" s="195">
        <f t="shared" si="101"/>
        <v>220.70038504999965</v>
      </c>
      <c r="J154" s="195">
        <f t="shared" si="101"/>
        <v>220.70038504999965</v>
      </c>
      <c r="K154" s="195">
        <f t="shared" si="101"/>
        <v>166.66008379999974</v>
      </c>
      <c r="L154" s="195">
        <f t="shared" si="101"/>
        <v>166.66008379999974</v>
      </c>
      <c r="M154" s="195">
        <f t="shared" si="101"/>
        <v>166.66008379999974</v>
      </c>
      <c r="N154" s="195">
        <f t="shared" si="101"/>
        <v>166.66008379999974</v>
      </c>
      <c r="O154" s="195">
        <f t="shared" si="101"/>
        <v>166.66008379999974</v>
      </c>
      <c r="P154" s="195">
        <f t="shared" si="101"/>
        <v>166.66008379999974</v>
      </c>
      <c r="Q154" s="195">
        <f t="shared" si="101"/>
        <v>166.66008379999974</v>
      </c>
      <c r="R154" s="195">
        <f t="shared" si="101"/>
        <v>166.66008379999974</v>
      </c>
      <c r="S154" s="195">
        <f t="shared" si="101"/>
        <v>166.66008379999974</v>
      </c>
      <c r="T154" s="195">
        <f t="shared" si="101"/>
        <v>166.66008379999974</v>
      </c>
      <c r="U154" s="195">
        <f t="shared" si="101"/>
        <v>166.66008379999974</v>
      </c>
      <c r="V154" s="195">
        <f t="shared" si="101"/>
        <v>166.66008379999974</v>
      </c>
      <c r="W154" s="195">
        <f t="shared" si="101"/>
        <v>166.66008379999974</v>
      </c>
      <c r="X154" s="195">
        <f t="shared" si="101"/>
        <v>166.66008379999974</v>
      </c>
      <c r="Y154" s="195">
        <f t="shared" si="101"/>
        <v>166.66008379999974</v>
      </c>
      <c r="Z154" s="195">
        <f t="shared" si="101"/>
        <v>166.66008379999974</v>
      </c>
      <c r="AA154" s="195">
        <f t="shared" si="101"/>
        <v>166.66008379999974</v>
      </c>
      <c r="AB154" s="195">
        <f t="shared" si="101"/>
        <v>166.66008379999974</v>
      </c>
      <c r="AC154" s="195">
        <f t="shared" si="101"/>
        <v>166.66008379999974</v>
      </c>
      <c r="AD154" s="195">
        <f t="shared" si="101"/>
        <v>166.66008379999974</v>
      </c>
      <c r="AE154" s="195">
        <f t="shared" si="101"/>
        <v>166.66008379999974</v>
      </c>
      <c r="AF154" s="195">
        <f t="shared" si="101"/>
        <v>166.66008379999974</v>
      </c>
      <c r="AG154" s="195">
        <f t="shared" si="101"/>
        <v>166.66008379999974</v>
      </c>
      <c r="AH154" s="195">
        <f t="shared" si="101"/>
        <v>166.66008379999974</v>
      </c>
      <c r="AI154" s="195">
        <f t="shared" si="101"/>
        <v>166.66008379999974</v>
      </c>
      <c r="AJ154" s="249">
        <f t="shared" si="99"/>
        <v>5049.3036351999936</v>
      </c>
    </row>
    <row r="155" spans="2:37" ht="14.4">
      <c r="B155" s="344"/>
      <c r="C155" s="344"/>
      <c r="D155" s="58" t="s">
        <v>221</v>
      </c>
      <c r="E155" s="193">
        <v>2.8000000000000001E-2</v>
      </c>
      <c r="F155" s="194"/>
      <c r="G155" s="195">
        <f>+G152*$E155</f>
        <v>1235.922156279998</v>
      </c>
      <c r="H155" s="195">
        <f t="shared" ref="H155:AI155" si="102">+H152*$E155</f>
        <v>1235.922156279998</v>
      </c>
      <c r="I155" s="195">
        <f t="shared" si="102"/>
        <v>1235.922156279998</v>
      </c>
      <c r="J155" s="195">
        <f t="shared" si="102"/>
        <v>1235.922156279998</v>
      </c>
      <c r="K155" s="195">
        <f t="shared" si="102"/>
        <v>933.29646927999852</v>
      </c>
      <c r="L155" s="195">
        <f t="shared" si="102"/>
        <v>933.29646927999852</v>
      </c>
      <c r="M155" s="195">
        <f t="shared" si="102"/>
        <v>933.29646927999852</v>
      </c>
      <c r="N155" s="195">
        <f t="shared" si="102"/>
        <v>933.29646927999852</v>
      </c>
      <c r="O155" s="195">
        <f t="shared" si="102"/>
        <v>933.29646927999852</v>
      </c>
      <c r="P155" s="195">
        <f t="shared" si="102"/>
        <v>933.29646927999852</v>
      </c>
      <c r="Q155" s="195">
        <f t="shared" si="102"/>
        <v>933.29646927999852</v>
      </c>
      <c r="R155" s="195">
        <f t="shared" si="102"/>
        <v>933.29646927999852</v>
      </c>
      <c r="S155" s="195">
        <f t="shared" si="102"/>
        <v>933.29646927999852</v>
      </c>
      <c r="T155" s="195">
        <f t="shared" si="102"/>
        <v>933.29646927999852</v>
      </c>
      <c r="U155" s="195">
        <f t="shared" si="102"/>
        <v>933.29646927999852</v>
      </c>
      <c r="V155" s="195">
        <f t="shared" si="102"/>
        <v>933.29646927999852</v>
      </c>
      <c r="W155" s="195">
        <f t="shared" si="102"/>
        <v>933.29646927999852</v>
      </c>
      <c r="X155" s="195">
        <f t="shared" si="102"/>
        <v>933.29646927999852</v>
      </c>
      <c r="Y155" s="195">
        <f t="shared" si="102"/>
        <v>933.29646927999852</v>
      </c>
      <c r="Z155" s="195">
        <f t="shared" si="102"/>
        <v>933.29646927999852</v>
      </c>
      <c r="AA155" s="195">
        <f t="shared" si="102"/>
        <v>933.29646927999852</v>
      </c>
      <c r="AB155" s="195">
        <f t="shared" si="102"/>
        <v>933.29646927999852</v>
      </c>
      <c r="AC155" s="195">
        <f t="shared" si="102"/>
        <v>933.29646927999852</v>
      </c>
      <c r="AD155" s="195">
        <f t="shared" si="102"/>
        <v>933.29646927999852</v>
      </c>
      <c r="AE155" s="195">
        <f t="shared" si="102"/>
        <v>933.29646927999852</v>
      </c>
      <c r="AF155" s="195">
        <f t="shared" si="102"/>
        <v>933.29646927999852</v>
      </c>
      <c r="AG155" s="195">
        <f t="shared" si="102"/>
        <v>933.29646927999852</v>
      </c>
      <c r="AH155" s="195">
        <f t="shared" si="102"/>
        <v>933.29646927999852</v>
      </c>
      <c r="AI155" s="195">
        <f t="shared" si="102"/>
        <v>933.29646927999852</v>
      </c>
      <c r="AJ155" s="249">
        <f t="shared" si="99"/>
        <v>28276.100357119944</v>
      </c>
    </row>
    <row r="156" spans="2:37" ht="14.4">
      <c r="B156" s="344"/>
      <c r="C156" s="344"/>
      <c r="D156" s="58" t="s">
        <v>222</v>
      </c>
      <c r="E156" s="193">
        <v>5.0000000000000001E-3</v>
      </c>
      <c r="F156" s="194"/>
      <c r="G156" s="195">
        <f>+G152*$E156</f>
        <v>220.70038504999965</v>
      </c>
      <c r="H156" s="195">
        <f t="shared" ref="H156:AI156" si="103">+H152*$E156</f>
        <v>220.70038504999965</v>
      </c>
      <c r="I156" s="195">
        <f t="shared" si="103"/>
        <v>220.70038504999965</v>
      </c>
      <c r="J156" s="195">
        <f t="shared" si="103"/>
        <v>220.70038504999965</v>
      </c>
      <c r="K156" s="195">
        <f t="shared" si="103"/>
        <v>166.66008379999974</v>
      </c>
      <c r="L156" s="195">
        <f t="shared" si="103"/>
        <v>166.66008379999974</v>
      </c>
      <c r="M156" s="195">
        <f t="shared" si="103"/>
        <v>166.66008379999974</v>
      </c>
      <c r="N156" s="195">
        <f t="shared" si="103"/>
        <v>166.66008379999974</v>
      </c>
      <c r="O156" s="195">
        <f t="shared" si="103"/>
        <v>166.66008379999974</v>
      </c>
      <c r="P156" s="195">
        <f t="shared" si="103"/>
        <v>166.66008379999974</v>
      </c>
      <c r="Q156" s="195">
        <f t="shared" si="103"/>
        <v>166.66008379999974</v>
      </c>
      <c r="R156" s="195">
        <f t="shared" si="103"/>
        <v>166.66008379999974</v>
      </c>
      <c r="S156" s="195">
        <f t="shared" si="103"/>
        <v>166.66008379999974</v>
      </c>
      <c r="T156" s="195">
        <f t="shared" si="103"/>
        <v>166.66008379999974</v>
      </c>
      <c r="U156" s="195">
        <f t="shared" si="103"/>
        <v>166.66008379999974</v>
      </c>
      <c r="V156" s="195">
        <f t="shared" si="103"/>
        <v>166.66008379999974</v>
      </c>
      <c r="W156" s="195">
        <f t="shared" si="103"/>
        <v>166.66008379999974</v>
      </c>
      <c r="X156" s="195">
        <f t="shared" si="103"/>
        <v>166.66008379999974</v>
      </c>
      <c r="Y156" s="195">
        <f t="shared" si="103"/>
        <v>166.66008379999974</v>
      </c>
      <c r="Z156" s="195">
        <f t="shared" si="103"/>
        <v>166.66008379999974</v>
      </c>
      <c r="AA156" s="195">
        <f t="shared" si="103"/>
        <v>166.66008379999974</v>
      </c>
      <c r="AB156" s="195">
        <f t="shared" si="103"/>
        <v>166.66008379999974</v>
      </c>
      <c r="AC156" s="195">
        <f t="shared" si="103"/>
        <v>166.66008379999974</v>
      </c>
      <c r="AD156" s="195">
        <f t="shared" si="103"/>
        <v>166.66008379999974</v>
      </c>
      <c r="AE156" s="195">
        <f t="shared" si="103"/>
        <v>166.66008379999974</v>
      </c>
      <c r="AF156" s="195">
        <f t="shared" si="103"/>
        <v>166.66008379999974</v>
      </c>
      <c r="AG156" s="195">
        <f t="shared" si="103"/>
        <v>166.66008379999974</v>
      </c>
      <c r="AH156" s="195">
        <f t="shared" si="103"/>
        <v>166.66008379999974</v>
      </c>
      <c r="AI156" s="195">
        <f t="shared" si="103"/>
        <v>166.66008379999974</v>
      </c>
      <c r="AJ156" s="249">
        <f t="shared" si="99"/>
        <v>5049.3036351999936</v>
      </c>
    </row>
    <row r="157" spans="2:37" ht="14.4">
      <c r="B157" s="344"/>
      <c r="C157" s="344"/>
      <c r="D157" s="58" t="s">
        <v>223</v>
      </c>
      <c r="E157" s="196"/>
      <c r="F157" s="194"/>
      <c r="G157" s="195">
        <f t="shared" ref="G157:AI157" si="104">+SUBTOTAL(9,G152:G156)</f>
        <v>48611.466811112921</v>
      </c>
      <c r="H157" s="195">
        <f t="shared" si="104"/>
        <v>48611.466811112921</v>
      </c>
      <c r="I157" s="195">
        <f t="shared" si="104"/>
        <v>48611.466811112921</v>
      </c>
      <c r="J157" s="195">
        <f t="shared" si="104"/>
        <v>48611.466811112921</v>
      </c>
      <c r="K157" s="195">
        <f t="shared" si="104"/>
        <v>36708.55005778795</v>
      </c>
      <c r="L157" s="195">
        <f t="shared" si="104"/>
        <v>36708.55005778795</v>
      </c>
      <c r="M157" s="195">
        <f t="shared" si="104"/>
        <v>36708.55005778795</v>
      </c>
      <c r="N157" s="195">
        <f t="shared" si="104"/>
        <v>36708.55005778795</v>
      </c>
      <c r="O157" s="195">
        <f t="shared" si="104"/>
        <v>36708.55005778795</v>
      </c>
      <c r="P157" s="195">
        <f t="shared" si="104"/>
        <v>36708.55005778795</v>
      </c>
      <c r="Q157" s="195">
        <f t="shared" si="104"/>
        <v>36708.55005778795</v>
      </c>
      <c r="R157" s="195">
        <f t="shared" si="104"/>
        <v>36708.55005778795</v>
      </c>
      <c r="S157" s="195">
        <f t="shared" si="104"/>
        <v>36708.55005778795</v>
      </c>
      <c r="T157" s="195">
        <f t="shared" si="104"/>
        <v>36708.55005778795</v>
      </c>
      <c r="U157" s="195">
        <f t="shared" si="104"/>
        <v>36708.55005778795</v>
      </c>
      <c r="V157" s="195">
        <f t="shared" si="104"/>
        <v>36708.55005778795</v>
      </c>
      <c r="W157" s="195">
        <f t="shared" si="104"/>
        <v>36708.55005778795</v>
      </c>
      <c r="X157" s="195">
        <f t="shared" si="104"/>
        <v>36708.55005778795</v>
      </c>
      <c r="Y157" s="195">
        <f t="shared" si="104"/>
        <v>36708.55005778795</v>
      </c>
      <c r="Z157" s="195">
        <f t="shared" si="104"/>
        <v>36708.55005778795</v>
      </c>
      <c r="AA157" s="195">
        <f t="shared" si="104"/>
        <v>36708.55005778795</v>
      </c>
      <c r="AB157" s="195">
        <f t="shared" si="104"/>
        <v>36708.55005778795</v>
      </c>
      <c r="AC157" s="195">
        <f t="shared" si="104"/>
        <v>36708.55005778795</v>
      </c>
      <c r="AD157" s="195">
        <f t="shared" si="104"/>
        <v>36708.55005778795</v>
      </c>
      <c r="AE157" s="195">
        <f t="shared" si="104"/>
        <v>36708.55005778795</v>
      </c>
      <c r="AF157" s="195">
        <f t="shared" si="104"/>
        <v>36708.55005778795</v>
      </c>
      <c r="AG157" s="195">
        <f t="shared" si="104"/>
        <v>36708.55005778795</v>
      </c>
      <c r="AH157" s="195">
        <f t="shared" si="104"/>
        <v>36708.55005778795</v>
      </c>
      <c r="AI157" s="195">
        <f t="shared" si="104"/>
        <v>36708.55005778795</v>
      </c>
      <c r="AJ157" s="249">
        <f t="shared" si="99"/>
        <v>1112159.6186891501</v>
      </c>
    </row>
    <row r="158" spans="2:37" ht="14.4">
      <c r="B158" s="344"/>
      <c r="C158" s="344"/>
      <c r="D158" s="58" t="s">
        <v>243</v>
      </c>
      <c r="E158" s="197">
        <f>BDI!$F$33</f>
        <v>0.26450000000000001</v>
      </c>
      <c r="F158" s="194"/>
      <c r="G158" s="195">
        <f t="shared" ref="G158:AI158" si="105">+G157*$E158</f>
        <v>12857.732971539368</v>
      </c>
      <c r="H158" s="195">
        <f t="shared" si="105"/>
        <v>12857.732971539368</v>
      </c>
      <c r="I158" s="195">
        <f t="shared" si="105"/>
        <v>12857.732971539368</v>
      </c>
      <c r="J158" s="195">
        <f t="shared" si="105"/>
        <v>12857.732971539368</v>
      </c>
      <c r="K158" s="195">
        <f t="shared" si="105"/>
        <v>9709.4114902849142</v>
      </c>
      <c r="L158" s="195">
        <f t="shared" si="105"/>
        <v>9709.4114902849142</v>
      </c>
      <c r="M158" s="195">
        <f t="shared" si="105"/>
        <v>9709.4114902849142</v>
      </c>
      <c r="N158" s="195">
        <f t="shared" si="105"/>
        <v>9709.4114902849142</v>
      </c>
      <c r="O158" s="195">
        <f t="shared" si="105"/>
        <v>9709.4114902849142</v>
      </c>
      <c r="P158" s="195">
        <f t="shared" si="105"/>
        <v>9709.4114902849142</v>
      </c>
      <c r="Q158" s="195">
        <f t="shared" si="105"/>
        <v>9709.4114902849142</v>
      </c>
      <c r="R158" s="195">
        <f t="shared" si="105"/>
        <v>9709.4114902849142</v>
      </c>
      <c r="S158" s="195">
        <f t="shared" si="105"/>
        <v>9709.4114902849142</v>
      </c>
      <c r="T158" s="195">
        <f t="shared" si="105"/>
        <v>9709.4114902849142</v>
      </c>
      <c r="U158" s="195">
        <f t="shared" si="105"/>
        <v>9709.4114902849142</v>
      </c>
      <c r="V158" s="195">
        <f t="shared" si="105"/>
        <v>9709.4114902849142</v>
      </c>
      <c r="W158" s="195">
        <f t="shared" si="105"/>
        <v>9709.4114902849142</v>
      </c>
      <c r="X158" s="195">
        <f t="shared" si="105"/>
        <v>9709.4114902849142</v>
      </c>
      <c r="Y158" s="195">
        <f t="shared" si="105"/>
        <v>9709.4114902849142</v>
      </c>
      <c r="Z158" s="195">
        <f t="shared" si="105"/>
        <v>9709.4114902849142</v>
      </c>
      <c r="AA158" s="195">
        <f t="shared" si="105"/>
        <v>9709.4114902849142</v>
      </c>
      <c r="AB158" s="195">
        <f t="shared" si="105"/>
        <v>9709.4114902849142</v>
      </c>
      <c r="AC158" s="195">
        <f t="shared" si="105"/>
        <v>9709.4114902849142</v>
      </c>
      <c r="AD158" s="195">
        <f t="shared" si="105"/>
        <v>9709.4114902849142</v>
      </c>
      <c r="AE158" s="195">
        <f t="shared" si="105"/>
        <v>9709.4114902849142</v>
      </c>
      <c r="AF158" s="195">
        <f t="shared" si="105"/>
        <v>9709.4114902849142</v>
      </c>
      <c r="AG158" s="195">
        <f t="shared" si="105"/>
        <v>9709.4114902849142</v>
      </c>
      <c r="AH158" s="195">
        <f t="shared" si="105"/>
        <v>9709.4114902849142</v>
      </c>
      <c r="AI158" s="195">
        <f t="shared" si="105"/>
        <v>9709.4114902849142</v>
      </c>
      <c r="AJ158" s="249">
        <f t="shared" si="99"/>
        <v>294166.21914328035</v>
      </c>
    </row>
    <row r="159" spans="2:37" ht="14.4">
      <c r="B159" s="344"/>
      <c r="C159" s="344"/>
      <c r="D159" s="58" t="s">
        <v>224</v>
      </c>
      <c r="E159" s="196"/>
      <c r="F159" s="194"/>
      <c r="G159" s="61">
        <f t="shared" ref="G159:AI159" si="106">+SUM(G157:G158)</f>
        <v>61469.199782652286</v>
      </c>
      <c r="H159" s="61">
        <f t="shared" si="106"/>
        <v>61469.199782652286</v>
      </c>
      <c r="I159" s="61">
        <f t="shared" si="106"/>
        <v>61469.199782652286</v>
      </c>
      <c r="J159" s="61">
        <f t="shared" si="106"/>
        <v>61469.199782652286</v>
      </c>
      <c r="K159" s="61">
        <f t="shared" si="106"/>
        <v>46417.961548072868</v>
      </c>
      <c r="L159" s="61">
        <f t="shared" si="106"/>
        <v>46417.961548072868</v>
      </c>
      <c r="M159" s="61">
        <f t="shared" si="106"/>
        <v>46417.961548072868</v>
      </c>
      <c r="N159" s="61">
        <f t="shared" si="106"/>
        <v>46417.961548072868</v>
      </c>
      <c r="O159" s="61">
        <f t="shared" si="106"/>
        <v>46417.961548072868</v>
      </c>
      <c r="P159" s="61">
        <f t="shared" si="106"/>
        <v>46417.961548072868</v>
      </c>
      <c r="Q159" s="61">
        <f t="shared" si="106"/>
        <v>46417.961548072868</v>
      </c>
      <c r="R159" s="61">
        <f t="shared" si="106"/>
        <v>46417.961548072868</v>
      </c>
      <c r="S159" s="61">
        <f t="shared" si="106"/>
        <v>46417.961548072868</v>
      </c>
      <c r="T159" s="61">
        <f t="shared" si="106"/>
        <v>46417.961548072868</v>
      </c>
      <c r="U159" s="61">
        <f t="shared" si="106"/>
        <v>46417.961548072868</v>
      </c>
      <c r="V159" s="61">
        <f t="shared" si="106"/>
        <v>46417.961548072868</v>
      </c>
      <c r="W159" s="61">
        <f t="shared" si="106"/>
        <v>46417.961548072868</v>
      </c>
      <c r="X159" s="61">
        <f t="shared" si="106"/>
        <v>46417.961548072868</v>
      </c>
      <c r="Y159" s="61">
        <f t="shared" si="106"/>
        <v>46417.961548072868</v>
      </c>
      <c r="Z159" s="61">
        <f t="shared" si="106"/>
        <v>46417.961548072868</v>
      </c>
      <c r="AA159" s="61">
        <f t="shared" si="106"/>
        <v>46417.961548072868</v>
      </c>
      <c r="AB159" s="61">
        <f t="shared" si="106"/>
        <v>46417.961548072868</v>
      </c>
      <c r="AC159" s="61">
        <f t="shared" si="106"/>
        <v>46417.961548072868</v>
      </c>
      <c r="AD159" s="61">
        <f t="shared" si="106"/>
        <v>46417.961548072868</v>
      </c>
      <c r="AE159" s="61">
        <f t="shared" si="106"/>
        <v>46417.961548072868</v>
      </c>
      <c r="AF159" s="61">
        <f t="shared" si="106"/>
        <v>46417.961548072868</v>
      </c>
      <c r="AG159" s="61">
        <f t="shared" si="106"/>
        <v>46417.961548072868</v>
      </c>
      <c r="AH159" s="61">
        <f t="shared" si="106"/>
        <v>46417.961548072868</v>
      </c>
      <c r="AI159" s="61">
        <f t="shared" si="106"/>
        <v>46417.961548072868</v>
      </c>
      <c r="AJ159" s="254">
        <f t="shared" si="99"/>
        <v>1406325.8378324299</v>
      </c>
      <c r="AK159" s="2"/>
    </row>
    <row r="160" spans="2:37" ht="14.4">
      <c r="B160" s="255" t="s">
        <v>231</v>
      </c>
      <c r="C160" s="256" t="str">
        <f>+C71</f>
        <v>EDIFICAÇÕES E INSTALAÇÕES OPERACIONAIS</v>
      </c>
      <c r="D160" s="257"/>
      <c r="E160" s="257"/>
      <c r="F160" s="237">
        <f t="shared" ref="F160:AI160" si="107">+F168</f>
        <v>0</v>
      </c>
      <c r="G160" s="237">
        <f t="shared" si="107"/>
        <v>3072.0223894067235</v>
      </c>
      <c r="H160" s="237">
        <f t="shared" si="107"/>
        <v>3072.0223894067235</v>
      </c>
      <c r="I160" s="237">
        <f t="shared" si="107"/>
        <v>3072.0223894067235</v>
      </c>
      <c r="J160" s="237">
        <f t="shared" si="107"/>
        <v>3072.0223894067235</v>
      </c>
      <c r="K160" s="237">
        <f t="shared" si="107"/>
        <v>3072.0223894067235</v>
      </c>
      <c r="L160" s="237">
        <f t="shared" si="107"/>
        <v>3072.0223894067235</v>
      </c>
      <c r="M160" s="237">
        <f t="shared" si="107"/>
        <v>3072.0223894067235</v>
      </c>
      <c r="N160" s="237">
        <f t="shared" si="107"/>
        <v>3072.0223894067235</v>
      </c>
      <c r="O160" s="237">
        <f t="shared" si="107"/>
        <v>3072.0223894067235</v>
      </c>
      <c r="P160" s="237">
        <f t="shared" si="107"/>
        <v>3072.0223894067235</v>
      </c>
      <c r="Q160" s="237">
        <f t="shared" si="107"/>
        <v>3072.0223894067235</v>
      </c>
      <c r="R160" s="237">
        <f t="shared" si="107"/>
        <v>3072.0223894067235</v>
      </c>
      <c r="S160" s="237">
        <f t="shared" si="107"/>
        <v>3072.0223894067235</v>
      </c>
      <c r="T160" s="237">
        <f t="shared" si="107"/>
        <v>3072.0223894067235</v>
      </c>
      <c r="U160" s="237">
        <f t="shared" si="107"/>
        <v>3072.0223894067235</v>
      </c>
      <c r="V160" s="237">
        <f t="shared" si="107"/>
        <v>3072.0223894067235</v>
      </c>
      <c r="W160" s="237">
        <f t="shared" si="107"/>
        <v>3072.0223894067235</v>
      </c>
      <c r="X160" s="237">
        <f t="shared" si="107"/>
        <v>3072.0223894067235</v>
      </c>
      <c r="Y160" s="237">
        <f t="shared" si="107"/>
        <v>3072.0223894067235</v>
      </c>
      <c r="Z160" s="237">
        <f t="shared" si="107"/>
        <v>3072.0223894067235</v>
      </c>
      <c r="AA160" s="237">
        <f t="shared" si="107"/>
        <v>3072.0223894067235</v>
      </c>
      <c r="AB160" s="237">
        <f t="shared" si="107"/>
        <v>3072.0223894067235</v>
      </c>
      <c r="AC160" s="237">
        <f t="shared" si="107"/>
        <v>3072.0223894067235</v>
      </c>
      <c r="AD160" s="237">
        <f t="shared" si="107"/>
        <v>3072.0223894067235</v>
      </c>
      <c r="AE160" s="237">
        <f t="shared" si="107"/>
        <v>3072.0223894067235</v>
      </c>
      <c r="AF160" s="237">
        <f t="shared" si="107"/>
        <v>3072.0223894067235</v>
      </c>
      <c r="AG160" s="237">
        <f t="shared" si="107"/>
        <v>3072.0223894067235</v>
      </c>
      <c r="AH160" s="237">
        <f t="shared" si="107"/>
        <v>3072.0223894067235</v>
      </c>
      <c r="AI160" s="237">
        <f t="shared" si="107"/>
        <v>3072.0223894067235</v>
      </c>
      <c r="AJ160" s="237">
        <f>+AJ168</f>
        <v>89088.649292794929</v>
      </c>
    </row>
    <row r="161" spans="2:37" ht="14.4">
      <c r="B161" s="343" t="s">
        <v>232</v>
      </c>
      <c r="C161" s="343" t="str">
        <f>+C72</f>
        <v>Conservação de Edificações</v>
      </c>
      <c r="D161" s="57" t="s">
        <v>218</v>
      </c>
      <c r="E161" s="190"/>
      <c r="F161" s="191"/>
      <c r="G161" s="192">
        <f t="shared" ref="G161:AI161" si="108">+G71</f>
        <v>2205.97153248</v>
      </c>
      <c r="H161" s="192">
        <f t="shared" si="108"/>
        <v>2205.97153248</v>
      </c>
      <c r="I161" s="192">
        <f t="shared" si="108"/>
        <v>2205.97153248</v>
      </c>
      <c r="J161" s="192">
        <f t="shared" si="108"/>
        <v>2205.97153248</v>
      </c>
      <c r="K161" s="192">
        <f t="shared" si="108"/>
        <v>2205.97153248</v>
      </c>
      <c r="L161" s="192">
        <f t="shared" si="108"/>
        <v>2205.97153248</v>
      </c>
      <c r="M161" s="192">
        <f t="shared" si="108"/>
        <v>2205.97153248</v>
      </c>
      <c r="N161" s="192">
        <f t="shared" si="108"/>
        <v>2205.97153248</v>
      </c>
      <c r="O161" s="192">
        <f t="shared" si="108"/>
        <v>2205.97153248</v>
      </c>
      <c r="P161" s="192">
        <f t="shared" si="108"/>
        <v>2205.97153248</v>
      </c>
      <c r="Q161" s="192">
        <f t="shared" si="108"/>
        <v>2205.97153248</v>
      </c>
      <c r="R161" s="192">
        <f t="shared" si="108"/>
        <v>2205.97153248</v>
      </c>
      <c r="S161" s="192">
        <f t="shared" si="108"/>
        <v>2205.97153248</v>
      </c>
      <c r="T161" s="192">
        <f t="shared" si="108"/>
        <v>2205.97153248</v>
      </c>
      <c r="U161" s="192">
        <f t="shared" si="108"/>
        <v>2205.97153248</v>
      </c>
      <c r="V161" s="192">
        <f t="shared" si="108"/>
        <v>2205.97153248</v>
      </c>
      <c r="W161" s="192">
        <f t="shared" si="108"/>
        <v>2205.97153248</v>
      </c>
      <c r="X161" s="192">
        <f t="shared" si="108"/>
        <v>2205.97153248</v>
      </c>
      <c r="Y161" s="192">
        <f t="shared" si="108"/>
        <v>2205.97153248</v>
      </c>
      <c r="Z161" s="192">
        <f t="shared" si="108"/>
        <v>2205.97153248</v>
      </c>
      <c r="AA161" s="192">
        <f t="shared" si="108"/>
        <v>2205.97153248</v>
      </c>
      <c r="AB161" s="192">
        <f t="shared" si="108"/>
        <v>2205.97153248</v>
      </c>
      <c r="AC161" s="192">
        <f t="shared" si="108"/>
        <v>2205.97153248</v>
      </c>
      <c r="AD161" s="192">
        <f t="shared" si="108"/>
        <v>2205.97153248</v>
      </c>
      <c r="AE161" s="192">
        <f t="shared" si="108"/>
        <v>2205.97153248</v>
      </c>
      <c r="AF161" s="192">
        <f t="shared" si="108"/>
        <v>2205.97153248</v>
      </c>
      <c r="AG161" s="192">
        <f t="shared" si="108"/>
        <v>2205.97153248</v>
      </c>
      <c r="AH161" s="192">
        <f t="shared" si="108"/>
        <v>2205.97153248</v>
      </c>
      <c r="AI161" s="192">
        <f t="shared" si="108"/>
        <v>2205.97153248</v>
      </c>
      <c r="AJ161" s="248">
        <f t="shared" ref="AJ161:AJ168" si="109">+SUM(F161:AI161)</f>
        <v>63973.17444191996</v>
      </c>
    </row>
    <row r="162" spans="2:37" ht="14.4">
      <c r="B162" s="344"/>
      <c r="C162" s="344"/>
      <c r="D162" s="58" t="s">
        <v>219</v>
      </c>
      <c r="E162" s="193">
        <v>6.3299999999999995E-2</v>
      </c>
      <c r="F162" s="194"/>
      <c r="G162" s="195">
        <f t="shared" ref="G162:AI162" si="110">+G161*$E162</f>
        <v>139.63799800598397</v>
      </c>
      <c r="H162" s="195">
        <f t="shared" si="110"/>
        <v>139.63799800598397</v>
      </c>
      <c r="I162" s="195">
        <f t="shared" si="110"/>
        <v>139.63799800598397</v>
      </c>
      <c r="J162" s="195">
        <f t="shared" si="110"/>
        <v>139.63799800598397</v>
      </c>
      <c r="K162" s="195">
        <f t="shared" si="110"/>
        <v>139.63799800598397</v>
      </c>
      <c r="L162" s="195">
        <f t="shared" si="110"/>
        <v>139.63799800598397</v>
      </c>
      <c r="M162" s="195">
        <f t="shared" si="110"/>
        <v>139.63799800598397</v>
      </c>
      <c r="N162" s="195">
        <f t="shared" si="110"/>
        <v>139.63799800598397</v>
      </c>
      <c r="O162" s="195">
        <f t="shared" si="110"/>
        <v>139.63799800598397</v>
      </c>
      <c r="P162" s="195">
        <f t="shared" si="110"/>
        <v>139.63799800598397</v>
      </c>
      <c r="Q162" s="195">
        <f t="shared" si="110"/>
        <v>139.63799800598397</v>
      </c>
      <c r="R162" s="195">
        <f t="shared" si="110"/>
        <v>139.63799800598397</v>
      </c>
      <c r="S162" s="195">
        <f t="shared" si="110"/>
        <v>139.63799800598397</v>
      </c>
      <c r="T162" s="195">
        <f t="shared" si="110"/>
        <v>139.63799800598397</v>
      </c>
      <c r="U162" s="195">
        <f t="shared" si="110"/>
        <v>139.63799800598397</v>
      </c>
      <c r="V162" s="195">
        <f t="shared" si="110"/>
        <v>139.63799800598397</v>
      </c>
      <c r="W162" s="195">
        <f t="shared" si="110"/>
        <v>139.63799800598397</v>
      </c>
      <c r="X162" s="195">
        <f t="shared" si="110"/>
        <v>139.63799800598397</v>
      </c>
      <c r="Y162" s="195">
        <f t="shared" si="110"/>
        <v>139.63799800598397</v>
      </c>
      <c r="Z162" s="195">
        <f t="shared" si="110"/>
        <v>139.63799800598397</v>
      </c>
      <c r="AA162" s="195">
        <f t="shared" si="110"/>
        <v>139.63799800598397</v>
      </c>
      <c r="AB162" s="195">
        <f t="shared" si="110"/>
        <v>139.63799800598397</v>
      </c>
      <c r="AC162" s="195">
        <f t="shared" si="110"/>
        <v>139.63799800598397</v>
      </c>
      <c r="AD162" s="195">
        <f t="shared" si="110"/>
        <v>139.63799800598397</v>
      </c>
      <c r="AE162" s="195">
        <f t="shared" si="110"/>
        <v>139.63799800598397</v>
      </c>
      <c r="AF162" s="195">
        <f t="shared" si="110"/>
        <v>139.63799800598397</v>
      </c>
      <c r="AG162" s="195">
        <f t="shared" si="110"/>
        <v>139.63799800598397</v>
      </c>
      <c r="AH162" s="195">
        <f t="shared" si="110"/>
        <v>139.63799800598397</v>
      </c>
      <c r="AI162" s="195">
        <f t="shared" si="110"/>
        <v>139.63799800598397</v>
      </c>
      <c r="AJ162" s="249">
        <f t="shared" si="109"/>
        <v>4049.5019421735378</v>
      </c>
    </row>
    <row r="163" spans="2:37" ht="14.4">
      <c r="B163" s="344"/>
      <c r="C163" s="344"/>
      <c r="D163" s="58" t="s">
        <v>220</v>
      </c>
      <c r="E163" s="193">
        <v>5.0000000000000001E-3</v>
      </c>
      <c r="F163" s="194"/>
      <c r="G163" s="195">
        <f>+G161*$E163</f>
        <v>11.0298576624</v>
      </c>
      <c r="H163" s="195">
        <f t="shared" ref="H163:AI163" si="111">+H161*$E163</f>
        <v>11.0298576624</v>
      </c>
      <c r="I163" s="195">
        <f t="shared" si="111"/>
        <v>11.0298576624</v>
      </c>
      <c r="J163" s="195">
        <f t="shared" si="111"/>
        <v>11.0298576624</v>
      </c>
      <c r="K163" s="195">
        <f t="shared" si="111"/>
        <v>11.0298576624</v>
      </c>
      <c r="L163" s="195">
        <f t="shared" si="111"/>
        <v>11.0298576624</v>
      </c>
      <c r="M163" s="195">
        <f t="shared" si="111"/>
        <v>11.0298576624</v>
      </c>
      <c r="N163" s="195">
        <f t="shared" si="111"/>
        <v>11.0298576624</v>
      </c>
      <c r="O163" s="195">
        <f t="shared" si="111"/>
        <v>11.0298576624</v>
      </c>
      <c r="P163" s="195">
        <f t="shared" si="111"/>
        <v>11.0298576624</v>
      </c>
      <c r="Q163" s="195">
        <f t="shared" si="111"/>
        <v>11.0298576624</v>
      </c>
      <c r="R163" s="195">
        <f t="shared" si="111"/>
        <v>11.0298576624</v>
      </c>
      <c r="S163" s="195">
        <f t="shared" si="111"/>
        <v>11.0298576624</v>
      </c>
      <c r="T163" s="195">
        <f t="shared" si="111"/>
        <v>11.0298576624</v>
      </c>
      <c r="U163" s="195">
        <f t="shared" si="111"/>
        <v>11.0298576624</v>
      </c>
      <c r="V163" s="195">
        <f t="shared" si="111"/>
        <v>11.0298576624</v>
      </c>
      <c r="W163" s="195">
        <f t="shared" si="111"/>
        <v>11.0298576624</v>
      </c>
      <c r="X163" s="195">
        <f t="shared" si="111"/>
        <v>11.0298576624</v>
      </c>
      <c r="Y163" s="195">
        <f t="shared" si="111"/>
        <v>11.0298576624</v>
      </c>
      <c r="Z163" s="195">
        <f t="shared" si="111"/>
        <v>11.0298576624</v>
      </c>
      <c r="AA163" s="195">
        <f t="shared" si="111"/>
        <v>11.0298576624</v>
      </c>
      <c r="AB163" s="195">
        <f t="shared" si="111"/>
        <v>11.0298576624</v>
      </c>
      <c r="AC163" s="195">
        <f t="shared" si="111"/>
        <v>11.0298576624</v>
      </c>
      <c r="AD163" s="195">
        <f t="shared" si="111"/>
        <v>11.0298576624</v>
      </c>
      <c r="AE163" s="195">
        <f t="shared" si="111"/>
        <v>11.0298576624</v>
      </c>
      <c r="AF163" s="195">
        <f t="shared" si="111"/>
        <v>11.0298576624</v>
      </c>
      <c r="AG163" s="195">
        <f t="shared" si="111"/>
        <v>11.0298576624</v>
      </c>
      <c r="AH163" s="195">
        <f t="shared" si="111"/>
        <v>11.0298576624</v>
      </c>
      <c r="AI163" s="195">
        <f t="shared" si="111"/>
        <v>11.0298576624</v>
      </c>
      <c r="AJ163" s="249">
        <f t="shared" si="109"/>
        <v>319.8658722095999</v>
      </c>
    </row>
    <row r="164" spans="2:37" ht="14.4">
      <c r="B164" s="344"/>
      <c r="C164" s="344"/>
      <c r="D164" s="58" t="s">
        <v>221</v>
      </c>
      <c r="E164" s="193">
        <v>2.8000000000000001E-2</v>
      </c>
      <c r="F164" s="194"/>
      <c r="G164" s="195">
        <f>+G161*$E164</f>
        <v>61.767202909440002</v>
      </c>
      <c r="H164" s="195">
        <f t="shared" ref="H164:AI164" si="112">+H161*$E164</f>
        <v>61.767202909440002</v>
      </c>
      <c r="I164" s="195">
        <f t="shared" si="112"/>
        <v>61.767202909440002</v>
      </c>
      <c r="J164" s="195">
        <f t="shared" si="112"/>
        <v>61.767202909440002</v>
      </c>
      <c r="K164" s="195">
        <f t="shared" si="112"/>
        <v>61.767202909440002</v>
      </c>
      <c r="L164" s="195">
        <f t="shared" si="112"/>
        <v>61.767202909440002</v>
      </c>
      <c r="M164" s="195">
        <f t="shared" si="112"/>
        <v>61.767202909440002</v>
      </c>
      <c r="N164" s="195">
        <f t="shared" si="112"/>
        <v>61.767202909440002</v>
      </c>
      <c r="O164" s="195">
        <f t="shared" si="112"/>
        <v>61.767202909440002</v>
      </c>
      <c r="P164" s="195">
        <f t="shared" si="112"/>
        <v>61.767202909440002</v>
      </c>
      <c r="Q164" s="195">
        <f t="shared" si="112"/>
        <v>61.767202909440002</v>
      </c>
      <c r="R164" s="195">
        <f t="shared" si="112"/>
        <v>61.767202909440002</v>
      </c>
      <c r="S164" s="195">
        <f t="shared" si="112"/>
        <v>61.767202909440002</v>
      </c>
      <c r="T164" s="195">
        <f t="shared" si="112"/>
        <v>61.767202909440002</v>
      </c>
      <c r="U164" s="195">
        <f t="shared" si="112"/>
        <v>61.767202909440002</v>
      </c>
      <c r="V164" s="195">
        <f t="shared" si="112"/>
        <v>61.767202909440002</v>
      </c>
      <c r="W164" s="195">
        <f t="shared" si="112"/>
        <v>61.767202909440002</v>
      </c>
      <c r="X164" s="195">
        <f t="shared" si="112"/>
        <v>61.767202909440002</v>
      </c>
      <c r="Y164" s="195">
        <f t="shared" si="112"/>
        <v>61.767202909440002</v>
      </c>
      <c r="Z164" s="195">
        <f t="shared" si="112"/>
        <v>61.767202909440002</v>
      </c>
      <c r="AA164" s="195">
        <f t="shared" si="112"/>
        <v>61.767202909440002</v>
      </c>
      <c r="AB164" s="195">
        <f t="shared" si="112"/>
        <v>61.767202909440002</v>
      </c>
      <c r="AC164" s="195">
        <f t="shared" si="112"/>
        <v>61.767202909440002</v>
      </c>
      <c r="AD164" s="195">
        <f t="shared" si="112"/>
        <v>61.767202909440002</v>
      </c>
      <c r="AE164" s="195">
        <f t="shared" si="112"/>
        <v>61.767202909440002</v>
      </c>
      <c r="AF164" s="195">
        <f t="shared" si="112"/>
        <v>61.767202909440002</v>
      </c>
      <c r="AG164" s="195">
        <f t="shared" si="112"/>
        <v>61.767202909440002</v>
      </c>
      <c r="AH164" s="195">
        <f t="shared" si="112"/>
        <v>61.767202909440002</v>
      </c>
      <c r="AI164" s="195">
        <f t="shared" si="112"/>
        <v>61.767202909440002</v>
      </c>
      <c r="AJ164" s="249">
        <f t="shared" si="109"/>
        <v>1791.248884373759</v>
      </c>
    </row>
    <row r="165" spans="2:37" ht="14.4">
      <c r="B165" s="344"/>
      <c r="C165" s="344"/>
      <c r="D165" s="58" t="s">
        <v>222</v>
      </c>
      <c r="E165" s="193">
        <v>5.0000000000000001E-3</v>
      </c>
      <c r="F165" s="194"/>
      <c r="G165" s="195">
        <f>+G161*$E165</f>
        <v>11.0298576624</v>
      </c>
      <c r="H165" s="195">
        <f t="shared" ref="H165:AI165" si="113">+H161*$E165</f>
        <v>11.0298576624</v>
      </c>
      <c r="I165" s="195">
        <f t="shared" si="113"/>
        <v>11.0298576624</v>
      </c>
      <c r="J165" s="195">
        <f t="shared" si="113"/>
        <v>11.0298576624</v>
      </c>
      <c r="K165" s="195">
        <f t="shared" si="113"/>
        <v>11.0298576624</v>
      </c>
      <c r="L165" s="195">
        <f t="shared" si="113"/>
        <v>11.0298576624</v>
      </c>
      <c r="M165" s="195">
        <f t="shared" si="113"/>
        <v>11.0298576624</v>
      </c>
      <c r="N165" s="195">
        <f t="shared" si="113"/>
        <v>11.0298576624</v>
      </c>
      <c r="O165" s="195">
        <f t="shared" si="113"/>
        <v>11.0298576624</v>
      </c>
      <c r="P165" s="195">
        <f t="shared" si="113"/>
        <v>11.0298576624</v>
      </c>
      <c r="Q165" s="195">
        <f t="shared" si="113"/>
        <v>11.0298576624</v>
      </c>
      <c r="R165" s="195">
        <f t="shared" si="113"/>
        <v>11.0298576624</v>
      </c>
      <c r="S165" s="195">
        <f t="shared" si="113"/>
        <v>11.0298576624</v>
      </c>
      <c r="T165" s="195">
        <f t="shared" si="113"/>
        <v>11.0298576624</v>
      </c>
      <c r="U165" s="195">
        <f t="shared" si="113"/>
        <v>11.0298576624</v>
      </c>
      <c r="V165" s="195">
        <f t="shared" si="113"/>
        <v>11.0298576624</v>
      </c>
      <c r="W165" s="195">
        <f t="shared" si="113"/>
        <v>11.0298576624</v>
      </c>
      <c r="X165" s="195">
        <f t="shared" si="113"/>
        <v>11.0298576624</v>
      </c>
      <c r="Y165" s="195">
        <f t="shared" si="113"/>
        <v>11.0298576624</v>
      </c>
      <c r="Z165" s="195">
        <f t="shared" si="113"/>
        <v>11.0298576624</v>
      </c>
      <c r="AA165" s="195">
        <f t="shared" si="113"/>
        <v>11.0298576624</v>
      </c>
      <c r="AB165" s="195">
        <f t="shared" si="113"/>
        <v>11.0298576624</v>
      </c>
      <c r="AC165" s="195">
        <f t="shared" si="113"/>
        <v>11.0298576624</v>
      </c>
      <c r="AD165" s="195">
        <f t="shared" si="113"/>
        <v>11.0298576624</v>
      </c>
      <c r="AE165" s="195">
        <f t="shared" si="113"/>
        <v>11.0298576624</v>
      </c>
      <c r="AF165" s="195">
        <f t="shared" si="113"/>
        <v>11.0298576624</v>
      </c>
      <c r="AG165" s="195">
        <f t="shared" si="113"/>
        <v>11.0298576624</v>
      </c>
      <c r="AH165" s="195">
        <f t="shared" si="113"/>
        <v>11.0298576624</v>
      </c>
      <c r="AI165" s="195">
        <f t="shared" si="113"/>
        <v>11.0298576624</v>
      </c>
      <c r="AJ165" s="249">
        <f t="shared" si="109"/>
        <v>319.8658722095999</v>
      </c>
    </row>
    <row r="166" spans="2:37" ht="14.4">
      <c r="B166" s="344"/>
      <c r="C166" s="344"/>
      <c r="D166" s="58" t="s">
        <v>223</v>
      </c>
      <c r="E166" s="196"/>
      <c r="F166" s="194"/>
      <c r="G166" s="195">
        <f t="shared" ref="G166:AI166" si="114">+SUBTOTAL(9,G161:G165)</f>
        <v>2429.4364487202242</v>
      </c>
      <c r="H166" s="195">
        <f t="shared" si="114"/>
        <v>2429.4364487202242</v>
      </c>
      <c r="I166" s="195">
        <f t="shared" si="114"/>
        <v>2429.4364487202242</v>
      </c>
      <c r="J166" s="195">
        <f t="shared" si="114"/>
        <v>2429.4364487202242</v>
      </c>
      <c r="K166" s="195">
        <f t="shared" si="114"/>
        <v>2429.4364487202242</v>
      </c>
      <c r="L166" s="195">
        <f t="shared" si="114"/>
        <v>2429.4364487202242</v>
      </c>
      <c r="M166" s="195">
        <f t="shared" si="114"/>
        <v>2429.4364487202242</v>
      </c>
      <c r="N166" s="195">
        <f t="shared" si="114"/>
        <v>2429.4364487202242</v>
      </c>
      <c r="O166" s="195">
        <f t="shared" si="114"/>
        <v>2429.4364487202242</v>
      </c>
      <c r="P166" s="195">
        <f t="shared" si="114"/>
        <v>2429.4364487202242</v>
      </c>
      <c r="Q166" s="195">
        <f t="shared" si="114"/>
        <v>2429.4364487202242</v>
      </c>
      <c r="R166" s="195">
        <f t="shared" si="114"/>
        <v>2429.4364487202242</v>
      </c>
      <c r="S166" s="195">
        <f t="shared" si="114"/>
        <v>2429.4364487202242</v>
      </c>
      <c r="T166" s="195">
        <f t="shared" si="114"/>
        <v>2429.4364487202242</v>
      </c>
      <c r="U166" s="195">
        <f t="shared" si="114"/>
        <v>2429.4364487202242</v>
      </c>
      <c r="V166" s="195">
        <f t="shared" si="114"/>
        <v>2429.4364487202242</v>
      </c>
      <c r="W166" s="195">
        <f t="shared" si="114"/>
        <v>2429.4364487202242</v>
      </c>
      <c r="X166" s="195">
        <f t="shared" si="114"/>
        <v>2429.4364487202242</v>
      </c>
      <c r="Y166" s="195">
        <f t="shared" si="114"/>
        <v>2429.4364487202242</v>
      </c>
      <c r="Z166" s="195">
        <f t="shared" si="114"/>
        <v>2429.4364487202242</v>
      </c>
      <c r="AA166" s="195">
        <f t="shared" si="114"/>
        <v>2429.4364487202242</v>
      </c>
      <c r="AB166" s="195">
        <f t="shared" si="114"/>
        <v>2429.4364487202242</v>
      </c>
      <c r="AC166" s="195">
        <f t="shared" si="114"/>
        <v>2429.4364487202242</v>
      </c>
      <c r="AD166" s="195">
        <f t="shared" si="114"/>
        <v>2429.4364487202242</v>
      </c>
      <c r="AE166" s="195">
        <f t="shared" si="114"/>
        <v>2429.4364487202242</v>
      </c>
      <c r="AF166" s="195">
        <f t="shared" si="114"/>
        <v>2429.4364487202242</v>
      </c>
      <c r="AG166" s="195">
        <f t="shared" si="114"/>
        <v>2429.4364487202242</v>
      </c>
      <c r="AH166" s="195">
        <f t="shared" si="114"/>
        <v>2429.4364487202242</v>
      </c>
      <c r="AI166" s="195">
        <f t="shared" si="114"/>
        <v>2429.4364487202242</v>
      </c>
      <c r="AJ166" s="249">
        <f t="shared" si="109"/>
        <v>70453.657012886528</v>
      </c>
      <c r="AK166" s="2"/>
    </row>
    <row r="167" spans="2:37" ht="14.4">
      <c r="B167" s="344"/>
      <c r="C167" s="344"/>
      <c r="D167" s="58" t="s">
        <v>243</v>
      </c>
      <c r="E167" s="197">
        <f>BDI!$F$33</f>
        <v>0.26450000000000001</v>
      </c>
      <c r="F167" s="194"/>
      <c r="G167" s="195">
        <f t="shared" ref="G167:AI167" si="115">+G166*$E167</f>
        <v>642.58594068649938</v>
      </c>
      <c r="H167" s="195">
        <f t="shared" si="115"/>
        <v>642.58594068649938</v>
      </c>
      <c r="I167" s="195">
        <f t="shared" si="115"/>
        <v>642.58594068649938</v>
      </c>
      <c r="J167" s="195">
        <f t="shared" si="115"/>
        <v>642.58594068649938</v>
      </c>
      <c r="K167" s="195">
        <f t="shared" si="115"/>
        <v>642.58594068649938</v>
      </c>
      <c r="L167" s="195">
        <f t="shared" si="115"/>
        <v>642.58594068649938</v>
      </c>
      <c r="M167" s="195">
        <f t="shared" si="115"/>
        <v>642.58594068649938</v>
      </c>
      <c r="N167" s="195">
        <f t="shared" si="115"/>
        <v>642.58594068649938</v>
      </c>
      <c r="O167" s="195">
        <f t="shared" si="115"/>
        <v>642.58594068649938</v>
      </c>
      <c r="P167" s="195">
        <f t="shared" si="115"/>
        <v>642.58594068649938</v>
      </c>
      <c r="Q167" s="195">
        <f t="shared" si="115"/>
        <v>642.58594068649938</v>
      </c>
      <c r="R167" s="195">
        <f t="shared" si="115"/>
        <v>642.58594068649938</v>
      </c>
      <c r="S167" s="195">
        <f t="shared" si="115"/>
        <v>642.58594068649938</v>
      </c>
      <c r="T167" s="195">
        <f t="shared" si="115"/>
        <v>642.58594068649938</v>
      </c>
      <c r="U167" s="195">
        <f t="shared" si="115"/>
        <v>642.58594068649938</v>
      </c>
      <c r="V167" s="195">
        <f t="shared" si="115"/>
        <v>642.58594068649938</v>
      </c>
      <c r="W167" s="195">
        <f t="shared" si="115"/>
        <v>642.58594068649938</v>
      </c>
      <c r="X167" s="195">
        <f t="shared" si="115"/>
        <v>642.58594068649938</v>
      </c>
      <c r="Y167" s="195">
        <f t="shared" si="115"/>
        <v>642.58594068649938</v>
      </c>
      <c r="Z167" s="195">
        <f t="shared" si="115"/>
        <v>642.58594068649938</v>
      </c>
      <c r="AA167" s="195">
        <f t="shared" si="115"/>
        <v>642.58594068649938</v>
      </c>
      <c r="AB167" s="195">
        <f t="shared" si="115"/>
        <v>642.58594068649938</v>
      </c>
      <c r="AC167" s="195">
        <f t="shared" si="115"/>
        <v>642.58594068649938</v>
      </c>
      <c r="AD167" s="195">
        <f t="shared" si="115"/>
        <v>642.58594068649938</v>
      </c>
      <c r="AE167" s="195">
        <f t="shared" si="115"/>
        <v>642.58594068649938</v>
      </c>
      <c r="AF167" s="195">
        <f t="shared" si="115"/>
        <v>642.58594068649938</v>
      </c>
      <c r="AG167" s="195">
        <f t="shared" si="115"/>
        <v>642.58594068649938</v>
      </c>
      <c r="AH167" s="195">
        <f t="shared" si="115"/>
        <v>642.58594068649938</v>
      </c>
      <c r="AI167" s="195">
        <f t="shared" si="115"/>
        <v>642.58594068649938</v>
      </c>
      <c r="AJ167" s="249">
        <f t="shared" si="109"/>
        <v>18634.992279908489</v>
      </c>
    </row>
    <row r="168" spans="2:37" ht="14.4">
      <c r="B168" s="344"/>
      <c r="C168" s="344"/>
      <c r="D168" s="58" t="s">
        <v>224</v>
      </c>
      <c r="E168" s="196"/>
      <c r="F168" s="194"/>
      <c r="G168" s="61">
        <f t="shared" ref="G168:AI168" si="116">+SUM(G166:G167)</f>
        <v>3072.0223894067235</v>
      </c>
      <c r="H168" s="61">
        <f t="shared" si="116"/>
        <v>3072.0223894067235</v>
      </c>
      <c r="I168" s="61">
        <f t="shared" si="116"/>
        <v>3072.0223894067235</v>
      </c>
      <c r="J168" s="61">
        <f t="shared" si="116"/>
        <v>3072.0223894067235</v>
      </c>
      <c r="K168" s="61">
        <f t="shared" si="116"/>
        <v>3072.0223894067235</v>
      </c>
      <c r="L168" s="61">
        <f t="shared" si="116"/>
        <v>3072.0223894067235</v>
      </c>
      <c r="M168" s="61">
        <f t="shared" si="116"/>
        <v>3072.0223894067235</v>
      </c>
      <c r="N168" s="61">
        <f t="shared" si="116"/>
        <v>3072.0223894067235</v>
      </c>
      <c r="O168" s="61">
        <f t="shared" si="116"/>
        <v>3072.0223894067235</v>
      </c>
      <c r="P168" s="61">
        <f t="shared" si="116"/>
        <v>3072.0223894067235</v>
      </c>
      <c r="Q168" s="61">
        <f t="shared" si="116"/>
        <v>3072.0223894067235</v>
      </c>
      <c r="R168" s="61">
        <f t="shared" si="116"/>
        <v>3072.0223894067235</v>
      </c>
      <c r="S168" s="61">
        <f t="shared" si="116"/>
        <v>3072.0223894067235</v>
      </c>
      <c r="T168" s="61">
        <f t="shared" si="116"/>
        <v>3072.0223894067235</v>
      </c>
      <c r="U168" s="61">
        <f t="shared" si="116"/>
        <v>3072.0223894067235</v>
      </c>
      <c r="V168" s="61">
        <f t="shared" si="116"/>
        <v>3072.0223894067235</v>
      </c>
      <c r="W168" s="61">
        <f t="shared" si="116"/>
        <v>3072.0223894067235</v>
      </c>
      <c r="X168" s="61">
        <f t="shared" si="116"/>
        <v>3072.0223894067235</v>
      </c>
      <c r="Y168" s="61">
        <f t="shared" si="116"/>
        <v>3072.0223894067235</v>
      </c>
      <c r="Z168" s="61">
        <f t="shared" si="116"/>
        <v>3072.0223894067235</v>
      </c>
      <c r="AA168" s="61">
        <f t="shared" si="116"/>
        <v>3072.0223894067235</v>
      </c>
      <c r="AB168" s="61">
        <f t="shared" si="116"/>
        <v>3072.0223894067235</v>
      </c>
      <c r="AC168" s="61">
        <f t="shared" si="116"/>
        <v>3072.0223894067235</v>
      </c>
      <c r="AD168" s="61">
        <f t="shared" si="116"/>
        <v>3072.0223894067235</v>
      </c>
      <c r="AE168" s="61">
        <f t="shared" si="116"/>
        <v>3072.0223894067235</v>
      </c>
      <c r="AF168" s="61">
        <f t="shared" si="116"/>
        <v>3072.0223894067235</v>
      </c>
      <c r="AG168" s="61">
        <f t="shared" si="116"/>
        <v>3072.0223894067235</v>
      </c>
      <c r="AH168" s="61">
        <f t="shared" si="116"/>
        <v>3072.0223894067235</v>
      </c>
      <c r="AI168" s="61">
        <f t="shared" si="116"/>
        <v>3072.0223894067235</v>
      </c>
      <c r="AJ168" s="254">
        <f t="shared" si="109"/>
        <v>89088.649292794929</v>
      </c>
      <c r="AK168" s="2"/>
    </row>
    <row r="169" spans="2:37" ht="14.4">
      <c r="B169" s="255" t="s">
        <v>233</v>
      </c>
      <c r="C169" s="256" t="str">
        <f>+C74</f>
        <v>ILUMINAÇÃO</v>
      </c>
      <c r="D169" s="257"/>
      <c r="E169" s="257"/>
      <c r="F169" s="237">
        <f t="shared" ref="F169:AI169" si="117">+F177</f>
        <v>0</v>
      </c>
      <c r="G169" s="237">
        <f t="shared" si="117"/>
        <v>4679.1816283691896</v>
      </c>
      <c r="H169" s="237">
        <f t="shared" si="117"/>
        <v>4679.1816283691896</v>
      </c>
      <c r="I169" s="237">
        <f t="shared" si="117"/>
        <v>4679.1816283691896</v>
      </c>
      <c r="J169" s="237">
        <f t="shared" si="117"/>
        <v>4679.1816283691896</v>
      </c>
      <c r="K169" s="237">
        <f t="shared" si="117"/>
        <v>4679.1816283691896</v>
      </c>
      <c r="L169" s="237">
        <f t="shared" si="117"/>
        <v>4679.1816283691896</v>
      </c>
      <c r="M169" s="237">
        <f t="shared" si="117"/>
        <v>4679.1816283691896</v>
      </c>
      <c r="N169" s="237">
        <f t="shared" si="117"/>
        <v>4679.1816283691896</v>
      </c>
      <c r="O169" s="237">
        <f t="shared" si="117"/>
        <v>4679.1816283691896</v>
      </c>
      <c r="P169" s="237">
        <f t="shared" si="117"/>
        <v>4679.1816283691896</v>
      </c>
      <c r="Q169" s="237">
        <f t="shared" si="117"/>
        <v>4679.1816283691896</v>
      </c>
      <c r="R169" s="237">
        <f t="shared" si="117"/>
        <v>4679.1816283691896</v>
      </c>
      <c r="S169" s="237">
        <f t="shared" si="117"/>
        <v>4679.1816283691896</v>
      </c>
      <c r="T169" s="237">
        <f t="shared" si="117"/>
        <v>4679.1816283691896</v>
      </c>
      <c r="U169" s="237">
        <f t="shared" si="117"/>
        <v>4679.1816283691896</v>
      </c>
      <c r="V169" s="237">
        <f t="shared" si="117"/>
        <v>4679.1816283691896</v>
      </c>
      <c r="W169" s="237">
        <f t="shared" si="117"/>
        <v>4679.1816283691896</v>
      </c>
      <c r="X169" s="237">
        <f t="shared" si="117"/>
        <v>4679.1816283691896</v>
      </c>
      <c r="Y169" s="237">
        <f t="shared" si="117"/>
        <v>4679.1816283691896</v>
      </c>
      <c r="Z169" s="237">
        <f t="shared" si="117"/>
        <v>4679.1816283691896</v>
      </c>
      <c r="AA169" s="237">
        <f t="shared" si="117"/>
        <v>4679.1816283691896</v>
      </c>
      <c r="AB169" s="237">
        <f t="shared" si="117"/>
        <v>4679.1816283691896</v>
      </c>
      <c r="AC169" s="237">
        <f t="shared" si="117"/>
        <v>4679.1816283691896</v>
      </c>
      <c r="AD169" s="237">
        <f t="shared" si="117"/>
        <v>4679.1816283691896</v>
      </c>
      <c r="AE169" s="237">
        <f t="shared" si="117"/>
        <v>4679.1816283691896</v>
      </c>
      <c r="AF169" s="237">
        <f t="shared" si="117"/>
        <v>4679.1816283691896</v>
      </c>
      <c r="AG169" s="237">
        <f t="shared" si="117"/>
        <v>4679.1816283691896</v>
      </c>
      <c r="AH169" s="237">
        <f t="shared" si="117"/>
        <v>4679.1816283691896</v>
      </c>
      <c r="AI169" s="237">
        <f t="shared" si="117"/>
        <v>4679.1816283691896</v>
      </c>
      <c r="AJ169" s="237">
        <f>+AJ177</f>
        <v>135696.26722270646</v>
      </c>
    </row>
    <row r="170" spans="2:37" ht="14.4">
      <c r="B170" s="343" t="s">
        <v>234</v>
      </c>
      <c r="C170" s="343" t="str">
        <f>+C75</f>
        <v>Iluminação e Instalações Elétricas</v>
      </c>
      <c r="D170" s="57" t="s">
        <v>218</v>
      </c>
      <c r="E170" s="190"/>
      <c r="F170" s="191"/>
      <c r="G170" s="192">
        <f t="shared" ref="G170:AI170" si="118">+G74</f>
        <v>3360.0476035199999</v>
      </c>
      <c r="H170" s="192">
        <f t="shared" si="118"/>
        <v>3360.0476035199999</v>
      </c>
      <c r="I170" s="192">
        <f t="shared" si="118"/>
        <v>3360.0476035199999</v>
      </c>
      <c r="J170" s="192">
        <f t="shared" si="118"/>
        <v>3360.0476035199999</v>
      </c>
      <c r="K170" s="192">
        <f t="shared" si="118"/>
        <v>3360.0476035199999</v>
      </c>
      <c r="L170" s="192">
        <f t="shared" si="118"/>
        <v>3360.0476035199999</v>
      </c>
      <c r="M170" s="192">
        <f t="shared" si="118"/>
        <v>3360.0476035199999</v>
      </c>
      <c r="N170" s="192">
        <f t="shared" si="118"/>
        <v>3360.0476035199999</v>
      </c>
      <c r="O170" s="192">
        <f t="shared" si="118"/>
        <v>3360.0476035199999</v>
      </c>
      <c r="P170" s="192">
        <f t="shared" si="118"/>
        <v>3360.0476035199999</v>
      </c>
      <c r="Q170" s="192">
        <f t="shared" si="118"/>
        <v>3360.0476035199999</v>
      </c>
      <c r="R170" s="192">
        <f t="shared" si="118"/>
        <v>3360.0476035199999</v>
      </c>
      <c r="S170" s="192">
        <f t="shared" si="118"/>
        <v>3360.0476035199999</v>
      </c>
      <c r="T170" s="192">
        <f t="shared" si="118"/>
        <v>3360.0476035199999</v>
      </c>
      <c r="U170" s="192">
        <f t="shared" si="118"/>
        <v>3360.0476035199999</v>
      </c>
      <c r="V170" s="192">
        <f t="shared" si="118"/>
        <v>3360.0476035199999</v>
      </c>
      <c r="W170" s="192">
        <f t="shared" si="118"/>
        <v>3360.0476035199999</v>
      </c>
      <c r="X170" s="192">
        <f t="shared" si="118"/>
        <v>3360.0476035199999</v>
      </c>
      <c r="Y170" s="192">
        <f t="shared" si="118"/>
        <v>3360.0476035199999</v>
      </c>
      <c r="Z170" s="192">
        <f t="shared" si="118"/>
        <v>3360.0476035199999</v>
      </c>
      <c r="AA170" s="192">
        <f t="shared" si="118"/>
        <v>3360.0476035199999</v>
      </c>
      <c r="AB170" s="192">
        <f t="shared" si="118"/>
        <v>3360.0476035199999</v>
      </c>
      <c r="AC170" s="192">
        <f t="shared" si="118"/>
        <v>3360.0476035199999</v>
      </c>
      <c r="AD170" s="192">
        <f t="shared" si="118"/>
        <v>3360.0476035199999</v>
      </c>
      <c r="AE170" s="192">
        <f t="shared" si="118"/>
        <v>3360.0476035199999</v>
      </c>
      <c r="AF170" s="192">
        <f t="shared" si="118"/>
        <v>3360.0476035199999</v>
      </c>
      <c r="AG170" s="192">
        <f t="shared" si="118"/>
        <v>3360.0476035199999</v>
      </c>
      <c r="AH170" s="192">
        <f t="shared" si="118"/>
        <v>3360.0476035199999</v>
      </c>
      <c r="AI170" s="192">
        <f t="shared" si="118"/>
        <v>3360.0476035199999</v>
      </c>
      <c r="AJ170" s="248">
        <f t="shared" ref="AJ170:AJ177" si="119">+SUM(F170:AI170)</f>
        <v>97441.380502079948</v>
      </c>
    </row>
    <row r="171" spans="2:37" ht="14.4">
      <c r="B171" s="344"/>
      <c r="C171" s="344"/>
      <c r="D171" s="58" t="s">
        <v>219</v>
      </c>
      <c r="E171" s="193">
        <v>6.3299999999999995E-2</v>
      </c>
      <c r="F171" s="194"/>
      <c r="G171" s="195">
        <f t="shared" ref="G171:AI171" si="120">+G170*$E171</f>
        <v>212.69101330281597</v>
      </c>
      <c r="H171" s="195">
        <f t="shared" si="120"/>
        <v>212.69101330281597</v>
      </c>
      <c r="I171" s="195">
        <f t="shared" si="120"/>
        <v>212.69101330281597</v>
      </c>
      <c r="J171" s="195">
        <f t="shared" si="120"/>
        <v>212.69101330281597</v>
      </c>
      <c r="K171" s="195">
        <f t="shared" si="120"/>
        <v>212.69101330281597</v>
      </c>
      <c r="L171" s="195">
        <f t="shared" si="120"/>
        <v>212.69101330281597</v>
      </c>
      <c r="M171" s="195">
        <f t="shared" si="120"/>
        <v>212.69101330281597</v>
      </c>
      <c r="N171" s="195">
        <f t="shared" si="120"/>
        <v>212.69101330281597</v>
      </c>
      <c r="O171" s="195">
        <f t="shared" si="120"/>
        <v>212.69101330281597</v>
      </c>
      <c r="P171" s="195">
        <f t="shared" si="120"/>
        <v>212.69101330281597</v>
      </c>
      <c r="Q171" s="195">
        <f t="shared" si="120"/>
        <v>212.69101330281597</v>
      </c>
      <c r="R171" s="195">
        <f t="shared" si="120"/>
        <v>212.69101330281597</v>
      </c>
      <c r="S171" s="195">
        <f t="shared" si="120"/>
        <v>212.69101330281597</v>
      </c>
      <c r="T171" s="195">
        <f t="shared" si="120"/>
        <v>212.69101330281597</v>
      </c>
      <c r="U171" s="195">
        <f t="shared" si="120"/>
        <v>212.69101330281597</v>
      </c>
      <c r="V171" s="195">
        <f t="shared" si="120"/>
        <v>212.69101330281597</v>
      </c>
      <c r="W171" s="195">
        <f t="shared" si="120"/>
        <v>212.69101330281597</v>
      </c>
      <c r="X171" s="195">
        <f t="shared" si="120"/>
        <v>212.69101330281597</v>
      </c>
      <c r="Y171" s="195">
        <f t="shared" si="120"/>
        <v>212.69101330281597</v>
      </c>
      <c r="Z171" s="195">
        <f t="shared" si="120"/>
        <v>212.69101330281597</v>
      </c>
      <c r="AA171" s="195">
        <f t="shared" si="120"/>
        <v>212.69101330281597</v>
      </c>
      <c r="AB171" s="195">
        <f t="shared" si="120"/>
        <v>212.69101330281597</v>
      </c>
      <c r="AC171" s="195">
        <f t="shared" si="120"/>
        <v>212.69101330281597</v>
      </c>
      <c r="AD171" s="195">
        <f t="shared" si="120"/>
        <v>212.69101330281597</v>
      </c>
      <c r="AE171" s="195">
        <f t="shared" si="120"/>
        <v>212.69101330281597</v>
      </c>
      <c r="AF171" s="195">
        <f t="shared" si="120"/>
        <v>212.69101330281597</v>
      </c>
      <c r="AG171" s="195">
        <f t="shared" si="120"/>
        <v>212.69101330281597</v>
      </c>
      <c r="AH171" s="195">
        <f t="shared" si="120"/>
        <v>212.69101330281597</v>
      </c>
      <c r="AI171" s="195">
        <f t="shared" si="120"/>
        <v>212.69101330281597</v>
      </c>
      <c r="AJ171" s="249">
        <f t="shared" si="119"/>
        <v>6168.0393857816625</v>
      </c>
    </row>
    <row r="172" spans="2:37" ht="14.4">
      <c r="B172" s="344"/>
      <c r="C172" s="344"/>
      <c r="D172" s="58" t="s">
        <v>220</v>
      </c>
      <c r="E172" s="193">
        <v>5.0000000000000001E-3</v>
      </c>
      <c r="F172" s="194"/>
      <c r="G172" s="195">
        <f>+G170*$E172</f>
        <v>16.800238017600002</v>
      </c>
      <c r="H172" s="195">
        <f t="shared" ref="H172:AI172" si="121">+H170*$E172</f>
        <v>16.800238017600002</v>
      </c>
      <c r="I172" s="195">
        <f t="shared" si="121"/>
        <v>16.800238017600002</v>
      </c>
      <c r="J172" s="195">
        <f t="shared" si="121"/>
        <v>16.800238017600002</v>
      </c>
      <c r="K172" s="195">
        <f t="shared" si="121"/>
        <v>16.800238017600002</v>
      </c>
      <c r="L172" s="195">
        <f t="shared" si="121"/>
        <v>16.800238017600002</v>
      </c>
      <c r="M172" s="195">
        <f t="shared" si="121"/>
        <v>16.800238017600002</v>
      </c>
      <c r="N172" s="195">
        <f t="shared" si="121"/>
        <v>16.800238017600002</v>
      </c>
      <c r="O172" s="195">
        <f t="shared" si="121"/>
        <v>16.800238017600002</v>
      </c>
      <c r="P172" s="195">
        <f t="shared" si="121"/>
        <v>16.800238017600002</v>
      </c>
      <c r="Q172" s="195">
        <f t="shared" si="121"/>
        <v>16.800238017600002</v>
      </c>
      <c r="R172" s="195">
        <f t="shared" si="121"/>
        <v>16.800238017600002</v>
      </c>
      <c r="S172" s="195">
        <f t="shared" si="121"/>
        <v>16.800238017600002</v>
      </c>
      <c r="T172" s="195">
        <f t="shared" si="121"/>
        <v>16.800238017600002</v>
      </c>
      <c r="U172" s="195">
        <f t="shared" si="121"/>
        <v>16.800238017600002</v>
      </c>
      <c r="V172" s="195">
        <f t="shared" si="121"/>
        <v>16.800238017600002</v>
      </c>
      <c r="W172" s="195">
        <f t="shared" si="121"/>
        <v>16.800238017600002</v>
      </c>
      <c r="X172" s="195">
        <f t="shared" si="121"/>
        <v>16.800238017600002</v>
      </c>
      <c r="Y172" s="195">
        <f t="shared" si="121"/>
        <v>16.800238017600002</v>
      </c>
      <c r="Z172" s="195">
        <f t="shared" si="121"/>
        <v>16.800238017600002</v>
      </c>
      <c r="AA172" s="195">
        <f t="shared" si="121"/>
        <v>16.800238017600002</v>
      </c>
      <c r="AB172" s="195">
        <f t="shared" si="121"/>
        <v>16.800238017600002</v>
      </c>
      <c r="AC172" s="195">
        <f t="shared" si="121"/>
        <v>16.800238017600002</v>
      </c>
      <c r="AD172" s="195">
        <f t="shared" si="121"/>
        <v>16.800238017600002</v>
      </c>
      <c r="AE172" s="195">
        <f t="shared" si="121"/>
        <v>16.800238017600002</v>
      </c>
      <c r="AF172" s="195">
        <f t="shared" si="121"/>
        <v>16.800238017600002</v>
      </c>
      <c r="AG172" s="195">
        <f t="shared" si="121"/>
        <v>16.800238017600002</v>
      </c>
      <c r="AH172" s="195">
        <f t="shared" si="121"/>
        <v>16.800238017600002</v>
      </c>
      <c r="AI172" s="195">
        <f t="shared" si="121"/>
        <v>16.800238017600002</v>
      </c>
      <c r="AJ172" s="249">
        <f t="shared" si="119"/>
        <v>487.2069025104002</v>
      </c>
    </row>
    <row r="173" spans="2:37" ht="14.4">
      <c r="B173" s="344"/>
      <c r="C173" s="344"/>
      <c r="D173" s="58" t="s">
        <v>221</v>
      </c>
      <c r="E173" s="193">
        <v>2.8000000000000001E-2</v>
      </c>
      <c r="F173" s="194"/>
      <c r="G173" s="195">
        <f>+G170*$E173</f>
        <v>94.081332898560007</v>
      </c>
      <c r="H173" s="195">
        <f t="shared" ref="H173:AI173" si="122">+H170*$E173</f>
        <v>94.081332898560007</v>
      </c>
      <c r="I173" s="195">
        <f t="shared" si="122"/>
        <v>94.081332898560007</v>
      </c>
      <c r="J173" s="195">
        <f t="shared" si="122"/>
        <v>94.081332898560007</v>
      </c>
      <c r="K173" s="195">
        <f t="shared" si="122"/>
        <v>94.081332898560007</v>
      </c>
      <c r="L173" s="195">
        <f t="shared" si="122"/>
        <v>94.081332898560007</v>
      </c>
      <c r="M173" s="195">
        <f t="shared" si="122"/>
        <v>94.081332898560007</v>
      </c>
      <c r="N173" s="195">
        <f t="shared" si="122"/>
        <v>94.081332898560007</v>
      </c>
      <c r="O173" s="195">
        <f t="shared" si="122"/>
        <v>94.081332898560007</v>
      </c>
      <c r="P173" s="195">
        <f t="shared" si="122"/>
        <v>94.081332898560007</v>
      </c>
      <c r="Q173" s="195">
        <f t="shared" si="122"/>
        <v>94.081332898560007</v>
      </c>
      <c r="R173" s="195">
        <f t="shared" si="122"/>
        <v>94.081332898560007</v>
      </c>
      <c r="S173" s="195">
        <f t="shared" si="122"/>
        <v>94.081332898560007</v>
      </c>
      <c r="T173" s="195">
        <f t="shared" si="122"/>
        <v>94.081332898560007</v>
      </c>
      <c r="U173" s="195">
        <f t="shared" si="122"/>
        <v>94.081332898560007</v>
      </c>
      <c r="V173" s="195">
        <f t="shared" si="122"/>
        <v>94.081332898560007</v>
      </c>
      <c r="W173" s="195">
        <f t="shared" si="122"/>
        <v>94.081332898560007</v>
      </c>
      <c r="X173" s="195">
        <f t="shared" si="122"/>
        <v>94.081332898560007</v>
      </c>
      <c r="Y173" s="195">
        <f t="shared" si="122"/>
        <v>94.081332898560007</v>
      </c>
      <c r="Z173" s="195">
        <f t="shared" si="122"/>
        <v>94.081332898560007</v>
      </c>
      <c r="AA173" s="195">
        <f t="shared" si="122"/>
        <v>94.081332898560007</v>
      </c>
      <c r="AB173" s="195">
        <f t="shared" si="122"/>
        <v>94.081332898560007</v>
      </c>
      <c r="AC173" s="195">
        <f t="shared" si="122"/>
        <v>94.081332898560007</v>
      </c>
      <c r="AD173" s="195">
        <f t="shared" si="122"/>
        <v>94.081332898560007</v>
      </c>
      <c r="AE173" s="195">
        <f t="shared" si="122"/>
        <v>94.081332898560007</v>
      </c>
      <c r="AF173" s="195">
        <f t="shared" si="122"/>
        <v>94.081332898560007</v>
      </c>
      <c r="AG173" s="195">
        <f t="shared" si="122"/>
        <v>94.081332898560007</v>
      </c>
      <c r="AH173" s="195">
        <f t="shared" si="122"/>
        <v>94.081332898560007</v>
      </c>
      <c r="AI173" s="195">
        <f t="shared" si="122"/>
        <v>94.081332898560007</v>
      </c>
      <c r="AJ173" s="249">
        <f t="shared" si="119"/>
        <v>2728.358654058241</v>
      </c>
    </row>
    <row r="174" spans="2:37" ht="14.4">
      <c r="B174" s="344"/>
      <c r="C174" s="344"/>
      <c r="D174" s="58" t="s">
        <v>222</v>
      </c>
      <c r="E174" s="193">
        <v>5.0000000000000001E-3</v>
      </c>
      <c r="F174" s="194"/>
      <c r="G174" s="195">
        <f>+G170*$E174</f>
        <v>16.800238017600002</v>
      </c>
      <c r="H174" s="195">
        <f t="shared" ref="H174:AI174" si="123">+H170*$E174</f>
        <v>16.800238017600002</v>
      </c>
      <c r="I174" s="195">
        <f t="shared" si="123"/>
        <v>16.800238017600002</v>
      </c>
      <c r="J174" s="195">
        <f t="shared" si="123"/>
        <v>16.800238017600002</v>
      </c>
      <c r="K174" s="195">
        <f t="shared" si="123"/>
        <v>16.800238017600002</v>
      </c>
      <c r="L174" s="195">
        <f t="shared" si="123"/>
        <v>16.800238017600002</v>
      </c>
      <c r="M174" s="195">
        <f t="shared" si="123"/>
        <v>16.800238017600002</v>
      </c>
      <c r="N174" s="195">
        <f t="shared" si="123"/>
        <v>16.800238017600002</v>
      </c>
      <c r="O174" s="195">
        <f t="shared" si="123"/>
        <v>16.800238017600002</v>
      </c>
      <c r="P174" s="195">
        <f t="shared" si="123"/>
        <v>16.800238017600002</v>
      </c>
      <c r="Q174" s="195">
        <f t="shared" si="123"/>
        <v>16.800238017600002</v>
      </c>
      <c r="R174" s="195">
        <f t="shared" si="123"/>
        <v>16.800238017600002</v>
      </c>
      <c r="S174" s="195">
        <f t="shared" si="123"/>
        <v>16.800238017600002</v>
      </c>
      <c r="T174" s="195">
        <f t="shared" si="123"/>
        <v>16.800238017600002</v>
      </c>
      <c r="U174" s="195">
        <f t="shared" si="123"/>
        <v>16.800238017600002</v>
      </c>
      <c r="V174" s="195">
        <f t="shared" si="123"/>
        <v>16.800238017600002</v>
      </c>
      <c r="W174" s="195">
        <f t="shared" si="123"/>
        <v>16.800238017600002</v>
      </c>
      <c r="X174" s="195">
        <f t="shared" si="123"/>
        <v>16.800238017600002</v>
      </c>
      <c r="Y174" s="195">
        <f t="shared" si="123"/>
        <v>16.800238017600002</v>
      </c>
      <c r="Z174" s="195">
        <f t="shared" si="123"/>
        <v>16.800238017600002</v>
      </c>
      <c r="AA174" s="195">
        <f t="shared" si="123"/>
        <v>16.800238017600002</v>
      </c>
      <c r="AB174" s="195">
        <f t="shared" si="123"/>
        <v>16.800238017600002</v>
      </c>
      <c r="AC174" s="195">
        <f t="shared" si="123"/>
        <v>16.800238017600002</v>
      </c>
      <c r="AD174" s="195">
        <f t="shared" si="123"/>
        <v>16.800238017600002</v>
      </c>
      <c r="AE174" s="195">
        <f t="shared" si="123"/>
        <v>16.800238017600002</v>
      </c>
      <c r="AF174" s="195">
        <f t="shared" si="123"/>
        <v>16.800238017600002</v>
      </c>
      <c r="AG174" s="195">
        <f t="shared" si="123"/>
        <v>16.800238017600002</v>
      </c>
      <c r="AH174" s="195">
        <f t="shared" si="123"/>
        <v>16.800238017600002</v>
      </c>
      <c r="AI174" s="195">
        <f t="shared" si="123"/>
        <v>16.800238017600002</v>
      </c>
      <c r="AJ174" s="249">
        <f t="shared" si="119"/>
        <v>487.2069025104002</v>
      </c>
    </row>
    <row r="175" spans="2:37" ht="14.4">
      <c r="B175" s="344"/>
      <c r="C175" s="344"/>
      <c r="D175" s="58" t="s">
        <v>223</v>
      </c>
      <c r="E175" s="196"/>
      <c r="F175" s="194"/>
      <c r="G175" s="195">
        <f t="shared" ref="G175:AI175" si="124">+SUBTOTAL(9,G170:G174)</f>
        <v>3700.4204257565757</v>
      </c>
      <c r="H175" s="195">
        <f t="shared" si="124"/>
        <v>3700.4204257565757</v>
      </c>
      <c r="I175" s="195">
        <f t="shared" si="124"/>
        <v>3700.4204257565757</v>
      </c>
      <c r="J175" s="195">
        <f t="shared" si="124"/>
        <v>3700.4204257565757</v>
      </c>
      <c r="K175" s="195">
        <f t="shared" si="124"/>
        <v>3700.4204257565757</v>
      </c>
      <c r="L175" s="195">
        <f t="shared" si="124"/>
        <v>3700.4204257565757</v>
      </c>
      <c r="M175" s="195">
        <f t="shared" si="124"/>
        <v>3700.4204257565757</v>
      </c>
      <c r="N175" s="195">
        <f t="shared" si="124"/>
        <v>3700.4204257565757</v>
      </c>
      <c r="O175" s="195">
        <f t="shared" si="124"/>
        <v>3700.4204257565757</v>
      </c>
      <c r="P175" s="195">
        <f t="shared" si="124"/>
        <v>3700.4204257565757</v>
      </c>
      <c r="Q175" s="195">
        <f t="shared" si="124"/>
        <v>3700.4204257565757</v>
      </c>
      <c r="R175" s="195">
        <f t="shared" si="124"/>
        <v>3700.4204257565757</v>
      </c>
      <c r="S175" s="195">
        <f t="shared" si="124"/>
        <v>3700.4204257565757</v>
      </c>
      <c r="T175" s="195">
        <f t="shared" si="124"/>
        <v>3700.4204257565757</v>
      </c>
      <c r="U175" s="195">
        <f t="shared" si="124"/>
        <v>3700.4204257565757</v>
      </c>
      <c r="V175" s="195">
        <f t="shared" si="124"/>
        <v>3700.4204257565757</v>
      </c>
      <c r="W175" s="195">
        <f t="shared" si="124"/>
        <v>3700.4204257565757</v>
      </c>
      <c r="X175" s="195">
        <f t="shared" si="124"/>
        <v>3700.4204257565757</v>
      </c>
      <c r="Y175" s="195">
        <f t="shared" si="124"/>
        <v>3700.4204257565757</v>
      </c>
      <c r="Z175" s="195">
        <f t="shared" si="124"/>
        <v>3700.4204257565757</v>
      </c>
      <c r="AA175" s="195">
        <f t="shared" si="124"/>
        <v>3700.4204257565757</v>
      </c>
      <c r="AB175" s="195">
        <f t="shared" si="124"/>
        <v>3700.4204257565757</v>
      </c>
      <c r="AC175" s="195">
        <f t="shared" si="124"/>
        <v>3700.4204257565757</v>
      </c>
      <c r="AD175" s="195">
        <f t="shared" si="124"/>
        <v>3700.4204257565757</v>
      </c>
      <c r="AE175" s="195">
        <f t="shared" si="124"/>
        <v>3700.4204257565757</v>
      </c>
      <c r="AF175" s="195">
        <f t="shared" si="124"/>
        <v>3700.4204257565757</v>
      </c>
      <c r="AG175" s="195">
        <f t="shared" si="124"/>
        <v>3700.4204257565757</v>
      </c>
      <c r="AH175" s="195">
        <f t="shared" si="124"/>
        <v>3700.4204257565757</v>
      </c>
      <c r="AI175" s="195">
        <f t="shared" si="124"/>
        <v>3700.4204257565757</v>
      </c>
      <c r="AJ175" s="249">
        <f t="shared" si="119"/>
        <v>107312.19234694063</v>
      </c>
    </row>
    <row r="176" spans="2:37" ht="14.4">
      <c r="B176" s="344"/>
      <c r="C176" s="344"/>
      <c r="D176" s="58" t="s">
        <v>243</v>
      </c>
      <c r="E176" s="197">
        <f>BDI!$F$33</f>
        <v>0.26450000000000001</v>
      </c>
      <c r="F176" s="194"/>
      <c r="G176" s="195">
        <f t="shared" ref="G176:AI176" si="125">+G175*$E176</f>
        <v>978.76120261261428</v>
      </c>
      <c r="H176" s="195">
        <f t="shared" si="125"/>
        <v>978.76120261261428</v>
      </c>
      <c r="I176" s="195">
        <f t="shared" si="125"/>
        <v>978.76120261261428</v>
      </c>
      <c r="J176" s="195">
        <f t="shared" si="125"/>
        <v>978.76120261261428</v>
      </c>
      <c r="K176" s="195">
        <f t="shared" si="125"/>
        <v>978.76120261261428</v>
      </c>
      <c r="L176" s="195">
        <f t="shared" si="125"/>
        <v>978.76120261261428</v>
      </c>
      <c r="M176" s="195">
        <f t="shared" si="125"/>
        <v>978.76120261261428</v>
      </c>
      <c r="N176" s="195">
        <f t="shared" si="125"/>
        <v>978.76120261261428</v>
      </c>
      <c r="O176" s="195">
        <f t="shared" si="125"/>
        <v>978.76120261261428</v>
      </c>
      <c r="P176" s="195">
        <f t="shared" si="125"/>
        <v>978.76120261261428</v>
      </c>
      <c r="Q176" s="195">
        <f t="shared" si="125"/>
        <v>978.76120261261428</v>
      </c>
      <c r="R176" s="195">
        <f t="shared" si="125"/>
        <v>978.76120261261428</v>
      </c>
      <c r="S176" s="195">
        <f t="shared" si="125"/>
        <v>978.76120261261428</v>
      </c>
      <c r="T176" s="195">
        <f t="shared" si="125"/>
        <v>978.76120261261428</v>
      </c>
      <c r="U176" s="195">
        <f t="shared" si="125"/>
        <v>978.76120261261428</v>
      </c>
      <c r="V176" s="195">
        <f t="shared" si="125"/>
        <v>978.76120261261428</v>
      </c>
      <c r="W176" s="195">
        <f t="shared" si="125"/>
        <v>978.76120261261428</v>
      </c>
      <c r="X176" s="195">
        <f t="shared" si="125"/>
        <v>978.76120261261428</v>
      </c>
      <c r="Y176" s="195">
        <f t="shared" si="125"/>
        <v>978.76120261261428</v>
      </c>
      <c r="Z176" s="195">
        <f t="shared" si="125"/>
        <v>978.76120261261428</v>
      </c>
      <c r="AA176" s="195">
        <f t="shared" si="125"/>
        <v>978.76120261261428</v>
      </c>
      <c r="AB176" s="195">
        <f t="shared" si="125"/>
        <v>978.76120261261428</v>
      </c>
      <c r="AC176" s="195">
        <f t="shared" si="125"/>
        <v>978.76120261261428</v>
      </c>
      <c r="AD176" s="195">
        <f t="shared" si="125"/>
        <v>978.76120261261428</v>
      </c>
      <c r="AE176" s="195">
        <f t="shared" si="125"/>
        <v>978.76120261261428</v>
      </c>
      <c r="AF176" s="195">
        <f t="shared" si="125"/>
        <v>978.76120261261428</v>
      </c>
      <c r="AG176" s="195">
        <f t="shared" si="125"/>
        <v>978.76120261261428</v>
      </c>
      <c r="AH176" s="195">
        <f t="shared" si="125"/>
        <v>978.76120261261428</v>
      </c>
      <c r="AI176" s="195">
        <f t="shared" si="125"/>
        <v>978.76120261261428</v>
      </c>
      <c r="AJ176" s="249">
        <f t="shared" si="119"/>
        <v>28384.074875765822</v>
      </c>
    </row>
    <row r="177" spans="2:37" ht="14.4">
      <c r="B177" s="346"/>
      <c r="C177" s="346"/>
      <c r="D177" s="59" t="s">
        <v>224</v>
      </c>
      <c r="E177" s="198"/>
      <c r="F177" s="199"/>
      <c r="G177" s="60">
        <f t="shared" ref="G177:AI177" si="126">+SUM(G175:G176)</f>
        <v>4679.1816283691896</v>
      </c>
      <c r="H177" s="60">
        <f t="shared" si="126"/>
        <v>4679.1816283691896</v>
      </c>
      <c r="I177" s="60">
        <f t="shared" si="126"/>
        <v>4679.1816283691896</v>
      </c>
      <c r="J177" s="60">
        <f t="shared" si="126"/>
        <v>4679.1816283691896</v>
      </c>
      <c r="K177" s="60">
        <f t="shared" si="126"/>
        <v>4679.1816283691896</v>
      </c>
      <c r="L177" s="60">
        <f t="shared" si="126"/>
        <v>4679.1816283691896</v>
      </c>
      <c r="M177" s="60">
        <f t="shared" si="126"/>
        <v>4679.1816283691896</v>
      </c>
      <c r="N177" s="60">
        <f t="shared" si="126"/>
        <v>4679.1816283691896</v>
      </c>
      <c r="O177" s="60">
        <f t="shared" si="126"/>
        <v>4679.1816283691896</v>
      </c>
      <c r="P177" s="60">
        <f t="shared" si="126"/>
        <v>4679.1816283691896</v>
      </c>
      <c r="Q177" s="60">
        <f t="shared" si="126"/>
        <v>4679.1816283691896</v>
      </c>
      <c r="R177" s="60">
        <f t="shared" si="126"/>
        <v>4679.1816283691896</v>
      </c>
      <c r="S177" s="60">
        <f t="shared" si="126"/>
        <v>4679.1816283691896</v>
      </c>
      <c r="T177" s="60">
        <f t="shared" si="126"/>
        <v>4679.1816283691896</v>
      </c>
      <c r="U177" s="60">
        <f t="shared" si="126"/>
        <v>4679.1816283691896</v>
      </c>
      <c r="V177" s="60">
        <f t="shared" si="126"/>
        <v>4679.1816283691896</v>
      </c>
      <c r="W177" s="60">
        <f t="shared" si="126"/>
        <v>4679.1816283691896</v>
      </c>
      <c r="X177" s="60">
        <f t="shared" si="126"/>
        <v>4679.1816283691896</v>
      </c>
      <c r="Y177" s="60">
        <f t="shared" si="126"/>
        <v>4679.1816283691896</v>
      </c>
      <c r="Z177" s="60">
        <f t="shared" si="126"/>
        <v>4679.1816283691896</v>
      </c>
      <c r="AA177" s="60">
        <f t="shared" si="126"/>
        <v>4679.1816283691896</v>
      </c>
      <c r="AB177" s="60">
        <f t="shared" si="126"/>
        <v>4679.1816283691896</v>
      </c>
      <c r="AC177" s="60">
        <f t="shared" si="126"/>
        <v>4679.1816283691896</v>
      </c>
      <c r="AD177" s="60">
        <f t="shared" si="126"/>
        <v>4679.1816283691896</v>
      </c>
      <c r="AE177" s="60">
        <f t="shared" si="126"/>
        <v>4679.1816283691896</v>
      </c>
      <c r="AF177" s="60">
        <f t="shared" si="126"/>
        <v>4679.1816283691896</v>
      </c>
      <c r="AG177" s="60">
        <f t="shared" si="126"/>
        <v>4679.1816283691896</v>
      </c>
      <c r="AH177" s="60">
        <f t="shared" si="126"/>
        <v>4679.1816283691896</v>
      </c>
      <c r="AI177" s="60">
        <f t="shared" si="126"/>
        <v>4679.1816283691896</v>
      </c>
      <c r="AJ177" s="253">
        <f t="shared" si="119"/>
        <v>135696.26722270646</v>
      </c>
      <c r="AK177" s="2"/>
    </row>
    <row r="178" spans="2:37" ht="14.4">
      <c r="B178" s="165"/>
      <c r="C178" s="165"/>
      <c r="D178" s="166"/>
      <c r="E178" s="166"/>
      <c r="F178" s="166"/>
      <c r="G178" s="167"/>
      <c r="H178" s="167"/>
      <c r="I178" s="167"/>
      <c r="J178" s="167"/>
      <c r="K178" s="167"/>
      <c r="L178" s="167"/>
      <c r="M178" s="167"/>
      <c r="N178" s="167"/>
      <c r="O178" s="167"/>
      <c r="P178" s="167"/>
      <c r="Q178" s="167"/>
      <c r="R178" s="167"/>
      <c r="S178" s="167"/>
      <c r="T178" s="167"/>
      <c r="U178" s="167"/>
      <c r="V178" s="167"/>
      <c r="W178" s="167"/>
      <c r="X178" s="167"/>
      <c r="Y178" s="167"/>
      <c r="Z178" s="167"/>
      <c r="AA178" s="167"/>
      <c r="AB178" s="167"/>
      <c r="AC178" s="167"/>
      <c r="AD178" s="167"/>
      <c r="AE178" s="167"/>
      <c r="AF178" s="167"/>
      <c r="AG178" s="167"/>
      <c r="AH178" s="167"/>
      <c r="AI178" s="167"/>
      <c r="AJ178" s="168"/>
      <c r="AK178" s="2"/>
    </row>
    <row r="179" spans="2:37" ht="14.4">
      <c r="D179" s="164" t="s">
        <v>235</v>
      </c>
    </row>
    <row r="180" spans="2:37" ht="14.4">
      <c r="D180" s="258" t="s">
        <v>218</v>
      </c>
      <c r="E180" s="259"/>
      <c r="F180" s="260">
        <f t="shared" ref="F180:U188" si="127">+SUMIF($D$83:$D$177,$D180,F$83:F$177)</f>
        <v>0</v>
      </c>
      <c r="G180" s="260">
        <f t="shared" si="127"/>
        <v>265307.26704485854</v>
      </c>
      <c r="H180" s="260">
        <f t="shared" si="127"/>
        <v>265307.26704485854</v>
      </c>
      <c r="I180" s="260">
        <f t="shared" si="127"/>
        <v>265307.26704485854</v>
      </c>
      <c r="J180" s="260">
        <f t="shared" si="127"/>
        <v>265307.26704485854</v>
      </c>
      <c r="K180" s="260">
        <f t="shared" si="127"/>
        <v>216763.47857357035</v>
      </c>
      <c r="L180" s="261">
        <f t="shared" si="127"/>
        <v>216763.47857357035</v>
      </c>
      <c r="M180" s="262">
        <f t="shared" si="127"/>
        <v>216763.47857357035</v>
      </c>
      <c r="N180" s="260">
        <f t="shared" si="127"/>
        <v>216763.47857357035</v>
      </c>
      <c r="O180" s="260">
        <f t="shared" si="127"/>
        <v>216763.47857357035</v>
      </c>
      <c r="P180" s="260">
        <f t="shared" si="127"/>
        <v>216763.47857357035</v>
      </c>
      <c r="Q180" s="260">
        <f t="shared" si="127"/>
        <v>216763.47857357035</v>
      </c>
      <c r="R180" s="260">
        <f t="shared" si="127"/>
        <v>216763.47857357035</v>
      </c>
      <c r="S180" s="260">
        <f t="shared" si="127"/>
        <v>216763.47857357035</v>
      </c>
      <c r="T180" s="260">
        <f t="shared" si="127"/>
        <v>216763.47857357035</v>
      </c>
      <c r="U180" s="260">
        <f t="shared" si="127"/>
        <v>216763.47857357035</v>
      </c>
      <c r="V180" s="260">
        <f t="shared" ref="V180:AI188" si="128">+SUMIF($D$83:$D$177,$D180,V$83:V$177)</f>
        <v>216763.47857357035</v>
      </c>
      <c r="W180" s="260">
        <f t="shared" si="128"/>
        <v>216763.47857357035</v>
      </c>
      <c r="X180" s="260">
        <f t="shared" si="128"/>
        <v>216763.47857357035</v>
      </c>
      <c r="Y180" s="261">
        <f t="shared" si="128"/>
        <v>216763.47857357035</v>
      </c>
      <c r="Z180" s="262">
        <f t="shared" si="128"/>
        <v>216763.47857357035</v>
      </c>
      <c r="AA180" s="260">
        <f t="shared" si="128"/>
        <v>216763.47857357035</v>
      </c>
      <c r="AB180" s="260">
        <f t="shared" si="128"/>
        <v>216763.47857357035</v>
      </c>
      <c r="AC180" s="260">
        <f t="shared" si="128"/>
        <v>216763.47857357035</v>
      </c>
      <c r="AD180" s="260">
        <f t="shared" si="128"/>
        <v>216763.47857357035</v>
      </c>
      <c r="AE180" s="260">
        <f t="shared" si="128"/>
        <v>216763.47857357035</v>
      </c>
      <c r="AF180" s="260">
        <f t="shared" si="128"/>
        <v>216763.47857357035</v>
      </c>
      <c r="AG180" s="260">
        <f t="shared" si="128"/>
        <v>216763.47857357035</v>
      </c>
      <c r="AH180" s="260">
        <f t="shared" si="128"/>
        <v>216763.47857357035</v>
      </c>
      <c r="AI180" s="260">
        <f t="shared" si="128"/>
        <v>216763.47857357035</v>
      </c>
      <c r="AJ180" s="251">
        <f>+SUM(F180:AI180)</f>
        <v>6480316.0325186905</v>
      </c>
    </row>
    <row r="181" spans="2:37" ht="14.4">
      <c r="D181" s="263" t="s">
        <v>219</v>
      </c>
      <c r="E181" s="264">
        <v>6.3299999999999995E-2</v>
      </c>
      <c r="F181" s="265">
        <f t="shared" si="127"/>
        <v>0</v>
      </c>
      <c r="G181" s="265">
        <f t="shared" si="127"/>
        <v>16793.950003939546</v>
      </c>
      <c r="H181" s="265">
        <f t="shared" si="127"/>
        <v>16793.950003939546</v>
      </c>
      <c r="I181" s="265">
        <f t="shared" si="127"/>
        <v>16793.950003939546</v>
      </c>
      <c r="J181" s="265">
        <f t="shared" si="127"/>
        <v>16793.950003939546</v>
      </c>
      <c r="K181" s="265">
        <f t="shared" si="127"/>
        <v>13721.128193707003</v>
      </c>
      <c r="L181" s="266">
        <f t="shared" si="127"/>
        <v>13721.128193707003</v>
      </c>
      <c r="M181" s="267">
        <f t="shared" si="127"/>
        <v>13721.128193707003</v>
      </c>
      <c r="N181" s="265">
        <f t="shared" si="127"/>
        <v>13721.128193707003</v>
      </c>
      <c r="O181" s="265">
        <f t="shared" si="127"/>
        <v>13721.128193707003</v>
      </c>
      <c r="P181" s="265">
        <f t="shared" si="127"/>
        <v>13721.128193707003</v>
      </c>
      <c r="Q181" s="265">
        <f t="shared" si="127"/>
        <v>13721.128193707003</v>
      </c>
      <c r="R181" s="265">
        <f t="shared" si="127"/>
        <v>13721.128193707003</v>
      </c>
      <c r="S181" s="265">
        <f t="shared" si="127"/>
        <v>13721.128193707003</v>
      </c>
      <c r="T181" s="265">
        <f t="shared" si="127"/>
        <v>13721.128193707003</v>
      </c>
      <c r="U181" s="265">
        <f t="shared" si="127"/>
        <v>13721.128193707003</v>
      </c>
      <c r="V181" s="265">
        <f t="shared" si="128"/>
        <v>13721.128193707003</v>
      </c>
      <c r="W181" s="265">
        <f t="shared" si="128"/>
        <v>13721.128193707003</v>
      </c>
      <c r="X181" s="265">
        <f t="shared" si="128"/>
        <v>13721.128193707003</v>
      </c>
      <c r="Y181" s="266">
        <f t="shared" si="128"/>
        <v>13721.128193707003</v>
      </c>
      <c r="Z181" s="267">
        <f t="shared" si="128"/>
        <v>13721.128193707003</v>
      </c>
      <c r="AA181" s="265">
        <f t="shared" si="128"/>
        <v>13721.128193707003</v>
      </c>
      <c r="AB181" s="265">
        <f t="shared" si="128"/>
        <v>13721.128193707003</v>
      </c>
      <c r="AC181" s="265">
        <f t="shared" si="128"/>
        <v>13721.128193707003</v>
      </c>
      <c r="AD181" s="265">
        <f t="shared" si="128"/>
        <v>13721.128193707003</v>
      </c>
      <c r="AE181" s="265">
        <f t="shared" si="128"/>
        <v>13721.128193707003</v>
      </c>
      <c r="AF181" s="265">
        <f t="shared" si="128"/>
        <v>13721.128193707003</v>
      </c>
      <c r="AG181" s="265">
        <f t="shared" si="128"/>
        <v>13721.128193707003</v>
      </c>
      <c r="AH181" s="265">
        <f t="shared" si="128"/>
        <v>13721.128193707003</v>
      </c>
      <c r="AI181" s="265">
        <f t="shared" si="128"/>
        <v>13721.128193707003</v>
      </c>
      <c r="AJ181" s="252">
        <f t="shared" ref="AJ181:AJ188" si="129">+SUM(F181:AI181)</f>
        <v>410204.00485843356</v>
      </c>
    </row>
    <row r="182" spans="2:37" ht="14.4">
      <c r="D182" s="263" t="s">
        <v>220</v>
      </c>
      <c r="E182" s="268">
        <v>5.0000000000000001E-3</v>
      </c>
      <c r="F182" s="265">
        <f t="shared" si="127"/>
        <v>0</v>
      </c>
      <c r="G182" s="265">
        <f t="shared" si="127"/>
        <v>1326.5363352242925</v>
      </c>
      <c r="H182" s="265">
        <f t="shared" si="127"/>
        <v>1326.5363352242925</v>
      </c>
      <c r="I182" s="265">
        <f t="shared" si="127"/>
        <v>1326.5363352242925</v>
      </c>
      <c r="J182" s="265">
        <f t="shared" si="127"/>
        <v>1326.5363352242925</v>
      </c>
      <c r="K182" s="265">
        <f t="shared" si="127"/>
        <v>1083.8173928678516</v>
      </c>
      <c r="L182" s="266">
        <f t="shared" si="127"/>
        <v>1083.8173928678516</v>
      </c>
      <c r="M182" s="267">
        <f t="shared" si="127"/>
        <v>1083.8173928678516</v>
      </c>
      <c r="N182" s="265">
        <f t="shared" si="127"/>
        <v>1083.8173928678516</v>
      </c>
      <c r="O182" s="265">
        <f t="shared" si="127"/>
        <v>1083.8173928678516</v>
      </c>
      <c r="P182" s="265">
        <f t="shared" si="127"/>
        <v>1083.8173928678516</v>
      </c>
      <c r="Q182" s="265">
        <f t="shared" si="127"/>
        <v>1083.8173928678516</v>
      </c>
      <c r="R182" s="265">
        <f t="shared" si="127"/>
        <v>1083.8173928678516</v>
      </c>
      <c r="S182" s="265">
        <f t="shared" si="127"/>
        <v>1083.8173928678516</v>
      </c>
      <c r="T182" s="265">
        <f t="shared" si="127"/>
        <v>1083.8173928678516</v>
      </c>
      <c r="U182" s="265">
        <f t="shared" si="127"/>
        <v>1083.8173928678516</v>
      </c>
      <c r="V182" s="265">
        <f t="shared" si="128"/>
        <v>1083.8173928678516</v>
      </c>
      <c r="W182" s="265">
        <f t="shared" si="128"/>
        <v>1083.8173928678516</v>
      </c>
      <c r="X182" s="265">
        <f t="shared" si="128"/>
        <v>1083.8173928678516</v>
      </c>
      <c r="Y182" s="266">
        <f t="shared" si="128"/>
        <v>1083.8173928678516</v>
      </c>
      <c r="Z182" s="267">
        <f t="shared" si="128"/>
        <v>1083.8173928678516</v>
      </c>
      <c r="AA182" s="265">
        <f t="shared" si="128"/>
        <v>1083.8173928678516</v>
      </c>
      <c r="AB182" s="265">
        <f t="shared" si="128"/>
        <v>1083.8173928678516</v>
      </c>
      <c r="AC182" s="265">
        <f t="shared" si="128"/>
        <v>1083.8173928678516</v>
      </c>
      <c r="AD182" s="265">
        <f t="shared" si="128"/>
        <v>1083.8173928678516</v>
      </c>
      <c r="AE182" s="265">
        <f t="shared" si="128"/>
        <v>1083.8173928678516</v>
      </c>
      <c r="AF182" s="265">
        <f t="shared" si="128"/>
        <v>1083.8173928678516</v>
      </c>
      <c r="AG182" s="265">
        <f t="shared" si="128"/>
        <v>1083.8173928678516</v>
      </c>
      <c r="AH182" s="265">
        <f t="shared" si="128"/>
        <v>1083.8173928678516</v>
      </c>
      <c r="AI182" s="265">
        <f t="shared" si="128"/>
        <v>1083.8173928678516</v>
      </c>
      <c r="AJ182" s="252">
        <f t="shared" si="129"/>
        <v>32401.580162593462</v>
      </c>
    </row>
    <row r="183" spans="2:37" ht="14.4">
      <c r="D183" s="263" t="s">
        <v>221</v>
      </c>
      <c r="E183" s="268">
        <v>2.8000000000000001E-2</v>
      </c>
      <c r="F183" s="265">
        <f t="shared" si="127"/>
        <v>0</v>
      </c>
      <c r="G183" s="265">
        <f t="shared" si="127"/>
        <v>7428.6034772560379</v>
      </c>
      <c r="H183" s="265">
        <f t="shared" si="127"/>
        <v>7428.6034772560379</v>
      </c>
      <c r="I183" s="265">
        <f t="shared" si="127"/>
        <v>7428.6034772560379</v>
      </c>
      <c r="J183" s="265">
        <f t="shared" si="127"/>
        <v>7428.6034772560379</v>
      </c>
      <c r="K183" s="265">
        <f t="shared" si="127"/>
        <v>6069.3774000599697</v>
      </c>
      <c r="L183" s="266">
        <f t="shared" si="127"/>
        <v>6069.3774000599697</v>
      </c>
      <c r="M183" s="267">
        <f t="shared" si="127"/>
        <v>6069.3774000599697</v>
      </c>
      <c r="N183" s="265">
        <f t="shared" si="127"/>
        <v>6069.3774000599697</v>
      </c>
      <c r="O183" s="265">
        <f t="shared" si="127"/>
        <v>6069.3774000599697</v>
      </c>
      <c r="P183" s="265">
        <f t="shared" si="127"/>
        <v>6069.3774000599697</v>
      </c>
      <c r="Q183" s="265">
        <f t="shared" si="127"/>
        <v>6069.3774000599697</v>
      </c>
      <c r="R183" s="265">
        <f t="shared" si="127"/>
        <v>6069.3774000599697</v>
      </c>
      <c r="S183" s="265">
        <f t="shared" si="127"/>
        <v>6069.3774000599697</v>
      </c>
      <c r="T183" s="265">
        <f t="shared" si="127"/>
        <v>6069.3774000599697</v>
      </c>
      <c r="U183" s="265">
        <f t="shared" si="127"/>
        <v>6069.3774000599697</v>
      </c>
      <c r="V183" s="265">
        <f t="shared" si="128"/>
        <v>6069.3774000599697</v>
      </c>
      <c r="W183" s="265">
        <f t="shared" si="128"/>
        <v>6069.3774000599697</v>
      </c>
      <c r="X183" s="265">
        <f t="shared" si="128"/>
        <v>6069.3774000599697</v>
      </c>
      <c r="Y183" s="266">
        <f t="shared" si="128"/>
        <v>6069.3774000599697</v>
      </c>
      <c r="Z183" s="267">
        <f t="shared" si="128"/>
        <v>6069.3774000599697</v>
      </c>
      <c r="AA183" s="265">
        <f t="shared" si="128"/>
        <v>6069.3774000599697</v>
      </c>
      <c r="AB183" s="265">
        <f t="shared" si="128"/>
        <v>6069.3774000599697</v>
      </c>
      <c r="AC183" s="265">
        <f t="shared" si="128"/>
        <v>6069.3774000599697</v>
      </c>
      <c r="AD183" s="265">
        <f t="shared" si="128"/>
        <v>6069.3774000599697</v>
      </c>
      <c r="AE183" s="265">
        <f t="shared" si="128"/>
        <v>6069.3774000599697</v>
      </c>
      <c r="AF183" s="265">
        <f t="shared" si="128"/>
        <v>6069.3774000599697</v>
      </c>
      <c r="AG183" s="265">
        <f t="shared" si="128"/>
        <v>6069.3774000599697</v>
      </c>
      <c r="AH183" s="265">
        <f t="shared" si="128"/>
        <v>6069.3774000599697</v>
      </c>
      <c r="AI183" s="265">
        <f t="shared" si="128"/>
        <v>6069.3774000599697</v>
      </c>
      <c r="AJ183" s="252">
        <f t="shared" si="129"/>
        <v>181448.84891052343</v>
      </c>
    </row>
    <row r="184" spans="2:37" ht="14.4">
      <c r="D184" s="263" t="s">
        <v>222</v>
      </c>
      <c r="E184" s="268">
        <v>5.0000000000000001E-3</v>
      </c>
      <c r="F184" s="265">
        <f t="shared" si="127"/>
        <v>0</v>
      </c>
      <c r="G184" s="265">
        <f t="shared" si="127"/>
        <v>1326.5363352242925</v>
      </c>
      <c r="H184" s="265">
        <f t="shared" si="127"/>
        <v>1326.5363352242925</v>
      </c>
      <c r="I184" s="265">
        <f t="shared" si="127"/>
        <v>1326.5363352242925</v>
      </c>
      <c r="J184" s="265">
        <f t="shared" si="127"/>
        <v>1326.5363352242925</v>
      </c>
      <c r="K184" s="265">
        <f t="shared" si="127"/>
        <v>1083.8173928678516</v>
      </c>
      <c r="L184" s="266">
        <f t="shared" si="127"/>
        <v>1083.8173928678516</v>
      </c>
      <c r="M184" s="267">
        <f t="shared" si="127"/>
        <v>1083.8173928678516</v>
      </c>
      <c r="N184" s="265">
        <f t="shared" si="127"/>
        <v>1083.8173928678516</v>
      </c>
      <c r="O184" s="265">
        <f t="shared" si="127"/>
        <v>1083.8173928678516</v>
      </c>
      <c r="P184" s="265">
        <f t="shared" si="127"/>
        <v>1083.8173928678516</v>
      </c>
      <c r="Q184" s="265">
        <f t="shared" si="127"/>
        <v>1083.8173928678516</v>
      </c>
      <c r="R184" s="265">
        <f t="shared" si="127"/>
        <v>1083.8173928678516</v>
      </c>
      <c r="S184" s="265">
        <f t="shared" si="127"/>
        <v>1083.8173928678516</v>
      </c>
      <c r="T184" s="265">
        <f t="shared" si="127"/>
        <v>1083.8173928678516</v>
      </c>
      <c r="U184" s="265">
        <f t="shared" si="127"/>
        <v>1083.8173928678516</v>
      </c>
      <c r="V184" s="265">
        <f t="shared" si="128"/>
        <v>1083.8173928678516</v>
      </c>
      <c r="W184" s="265">
        <f t="shared" si="128"/>
        <v>1083.8173928678516</v>
      </c>
      <c r="X184" s="265">
        <f t="shared" si="128"/>
        <v>1083.8173928678516</v>
      </c>
      <c r="Y184" s="266">
        <f t="shared" si="128"/>
        <v>1083.8173928678516</v>
      </c>
      <c r="Z184" s="267">
        <f t="shared" si="128"/>
        <v>1083.8173928678516</v>
      </c>
      <c r="AA184" s="265">
        <f t="shared" si="128"/>
        <v>1083.8173928678516</v>
      </c>
      <c r="AB184" s="265">
        <f t="shared" si="128"/>
        <v>1083.8173928678516</v>
      </c>
      <c r="AC184" s="265">
        <f t="shared" si="128"/>
        <v>1083.8173928678516</v>
      </c>
      <c r="AD184" s="265">
        <f t="shared" si="128"/>
        <v>1083.8173928678516</v>
      </c>
      <c r="AE184" s="265">
        <f t="shared" si="128"/>
        <v>1083.8173928678516</v>
      </c>
      <c r="AF184" s="265">
        <f t="shared" si="128"/>
        <v>1083.8173928678516</v>
      </c>
      <c r="AG184" s="265">
        <f t="shared" si="128"/>
        <v>1083.8173928678516</v>
      </c>
      <c r="AH184" s="265">
        <f t="shared" si="128"/>
        <v>1083.8173928678516</v>
      </c>
      <c r="AI184" s="265">
        <f t="shared" si="128"/>
        <v>1083.8173928678516</v>
      </c>
      <c r="AJ184" s="252">
        <f t="shared" si="129"/>
        <v>32401.580162593462</v>
      </c>
    </row>
    <row r="185" spans="2:37" ht="14.4">
      <c r="D185" s="263" t="s">
        <v>223</v>
      </c>
      <c r="E185" s="269"/>
      <c r="F185" s="265">
        <f t="shared" si="127"/>
        <v>0</v>
      </c>
      <c r="G185" s="265">
        <f t="shared" si="127"/>
        <v>292182.8931965027</v>
      </c>
      <c r="H185" s="265">
        <f t="shared" si="127"/>
        <v>292182.8931965027</v>
      </c>
      <c r="I185" s="265">
        <f t="shared" si="127"/>
        <v>292182.8931965027</v>
      </c>
      <c r="J185" s="265">
        <f t="shared" si="127"/>
        <v>292182.8931965027</v>
      </c>
      <c r="K185" s="265">
        <f t="shared" si="127"/>
        <v>238721.61895307299</v>
      </c>
      <c r="L185" s="266">
        <f t="shared" si="127"/>
        <v>238721.61895307299</v>
      </c>
      <c r="M185" s="267">
        <f t="shared" si="127"/>
        <v>238721.61895307299</v>
      </c>
      <c r="N185" s="265">
        <f t="shared" si="127"/>
        <v>238721.61895307299</v>
      </c>
      <c r="O185" s="265">
        <f t="shared" si="127"/>
        <v>238721.61895307299</v>
      </c>
      <c r="P185" s="265">
        <f t="shared" si="127"/>
        <v>238721.61895307299</v>
      </c>
      <c r="Q185" s="265">
        <f t="shared" si="127"/>
        <v>238721.61895307299</v>
      </c>
      <c r="R185" s="265">
        <f t="shared" si="127"/>
        <v>238721.61895307299</v>
      </c>
      <c r="S185" s="265">
        <f t="shared" si="127"/>
        <v>238721.61895307299</v>
      </c>
      <c r="T185" s="265">
        <f t="shared" si="127"/>
        <v>238721.61895307299</v>
      </c>
      <c r="U185" s="265">
        <f t="shared" si="127"/>
        <v>238721.61895307299</v>
      </c>
      <c r="V185" s="265">
        <f t="shared" si="128"/>
        <v>238721.61895307299</v>
      </c>
      <c r="W185" s="265">
        <f t="shared" si="128"/>
        <v>238721.61895307299</v>
      </c>
      <c r="X185" s="265">
        <f t="shared" si="128"/>
        <v>238721.61895307299</v>
      </c>
      <c r="Y185" s="266">
        <f t="shared" si="128"/>
        <v>238721.61895307299</v>
      </c>
      <c r="Z185" s="267">
        <f t="shared" si="128"/>
        <v>238721.61895307299</v>
      </c>
      <c r="AA185" s="265">
        <f t="shared" si="128"/>
        <v>238721.61895307299</v>
      </c>
      <c r="AB185" s="265">
        <f t="shared" si="128"/>
        <v>238721.61895307299</v>
      </c>
      <c r="AC185" s="265">
        <f t="shared" si="128"/>
        <v>238721.61895307299</v>
      </c>
      <c r="AD185" s="265">
        <f t="shared" si="128"/>
        <v>238721.61895307299</v>
      </c>
      <c r="AE185" s="265">
        <f t="shared" si="128"/>
        <v>238721.61895307299</v>
      </c>
      <c r="AF185" s="265">
        <f t="shared" si="128"/>
        <v>238721.61895307299</v>
      </c>
      <c r="AG185" s="265">
        <f t="shared" si="128"/>
        <v>238721.61895307299</v>
      </c>
      <c r="AH185" s="265">
        <f t="shared" si="128"/>
        <v>238721.61895307299</v>
      </c>
      <c r="AI185" s="265">
        <f t="shared" si="128"/>
        <v>238721.61895307299</v>
      </c>
      <c r="AJ185" s="252">
        <f t="shared" si="129"/>
        <v>7136772.0466128401</v>
      </c>
    </row>
    <row r="186" spans="2:37" ht="14.4">
      <c r="D186" s="263" t="s">
        <v>225</v>
      </c>
      <c r="E186" s="268">
        <f>BDI!$F$34</f>
        <v>0.15</v>
      </c>
      <c r="F186" s="265">
        <f t="shared" si="127"/>
        <v>0</v>
      </c>
      <c r="G186" s="265">
        <f t="shared" si="127"/>
        <v>2278.8101806331624</v>
      </c>
      <c r="H186" s="265">
        <f t="shared" si="127"/>
        <v>2278.8101806331624</v>
      </c>
      <c r="I186" s="265">
        <f t="shared" si="127"/>
        <v>2278.8101806331624</v>
      </c>
      <c r="J186" s="265">
        <f t="shared" si="127"/>
        <v>2278.8101806331624</v>
      </c>
      <c r="K186" s="265">
        <f t="shared" si="127"/>
        <v>693.36251081476223</v>
      </c>
      <c r="L186" s="266">
        <f t="shared" si="127"/>
        <v>693.36251081476223</v>
      </c>
      <c r="M186" s="267">
        <f t="shared" si="127"/>
        <v>693.36251081476223</v>
      </c>
      <c r="N186" s="265">
        <f t="shared" si="127"/>
        <v>693.36251081476223</v>
      </c>
      <c r="O186" s="265">
        <f t="shared" si="127"/>
        <v>693.36251081476223</v>
      </c>
      <c r="P186" s="265">
        <f t="shared" si="127"/>
        <v>693.36251081476223</v>
      </c>
      <c r="Q186" s="265">
        <f t="shared" si="127"/>
        <v>693.36251081476223</v>
      </c>
      <c r="R186" s="265">
        <f t="shared" si="127"/>
        <v>693.36251081476223</v>
      </c>
      <c r="S186" s="265">
        <f t="shared" si="127"/>
        <v>693.36251081476223</v>
      </c>
      <c r="T186" s="265">
        <f t="shared" si="127"/>
        <v>693.36251081476223</v>
      </c>
      <c r="U186" s="265">
        <f t="shared" si="127"/>
        <v>693.36251081476223</v>
      </c>
      <c r="V186" s="265">
        <f t="shared" si="128"/>
        <v>693.36251081476223</v>
      </c>
      <c r="W186" s="265">
        <f t="shared" si="128"/>
        <v>693.36251081476223</v>
      </c>
      <c r="X186" s="265">
        <f t="shared" si="128"/>
        <v>693.36251081476223</v>
      </c>
      <c r="Y186" s="266">
        <f t="shared" si="128"/>
        <v>693.36251081476223</v>
      </c>
      <c r="Z186" s="267">
        <f t="shared" si="128"/>
        <v>693.36251081476223</v>
      </c>
      <c r="AA186" s="265">
        <f t="shared" si="128"/>
        <v>693.36251081476223</v>
      </c>
      <c r="AB186" s="265">
        <f t="shared" si="128"/>
        <v>693.36251081476223</v>
      </c>
      <c r="AC186" s="265">
        <f t="shared" si="128"/>
        <v>693.36251081476223</v>
      </c>
      <c r="AD186" s="265">
        <f t="shared" si="128"/>
        <v>693.36251081476223</v>
      </c>
      <c r="AE186" s="265">
        <f t="shared" si="128"/>
        <v>693.36251081476223</v>
      </c>
      <c r="AF186" s="265">
        <f t="shared" si="128"/>
        <v>693.36251081476223</v>
      </c>
      <c r="AG186" s="265">
        <f t="shared" si="128"/>
        <v>693.36251081476223</v>
      </c>
      <c r="AH186" s="265">
        <f t="shared" si="128"/>
        <v>693.36251081476223</v>
      </c>
      <c r="AI186" s="265">
        <f t="shared" si="128"/>
        <v>693.36251081476223</v>
      </c>
      <c r="AJ186" s="252">
        <f>+SUM(F186:AI186)</f>
        <v>26449.303492901687</v>
      </c>
    </row>
    <row r="187" spans="2:37" ht="14.4">
      <c r="D187" s="263" t="s">
        <v>243</v>
      </c>
      <c r="E187" s="264">
        <f>BDI!$F$33</f>
        <v>0.26450000000000001</v>
      </c>
      <c r="F187" s="265">
        <f t="shared" si="127"/>
        <v>0</v>
      </c>
      <c r="G187" s="265">
        <f t="shared" si="127"/>
        <v>73264.073298625168</v>
      </c>
      <c r="H187" s="265">
        <f t="shared" si="127"/>
        <v>73264.073298625168</v>
      </c>
      <c r="I187" s="265">
        <f t="shared" si="127"/>
        <v>73264.073298625168</v>
      </c>
      <c r="J187" s="265">
        <f t="shared" si="127"/>
        <v>73264.073298625168</v>
      </c>
      <c r="K187" s="265">
        <f t="shared" si="127"/>
        <v>61919.238985684446</v>
      </c>
      <c r="L187" s="266">
        <f t="shared" si="127"/>
        <v>61919.238985684446</v>
      </c>
      <c r="M187" s="267">
        <f t="shared" si="127"/>
        <v>61919.238985684446</v>
      </c>
      <c r="N187" s="265">
        <f t="shared" si="127"/>
        <v>61919.238985684446</v>
      </c>
      <c r="O187" s="265">
        <f t="shared" si="127"/>
        <v>61919.238985684446</v>
      </c>
      <c r="P187" s="265">
        <f t="shared" si="127"/>
        <v>61919.238985684446</v>
      </c>
      <c r="Q187" s="265">
        <f t="shared" si="127"/>
        <v>61919.238985684446</v>
      </c>
      <c r="R187" s="265">
        <f t="shared" si="127"/>
        <v>61919.238985684446</v>
      </c>
      <c r="S187" s="265">
        <f t="shared" si="127"/>
        <v>61919.238985684446</v>
      </c>
      <c r="T187" s="265">
        <f t="shared" si="127"/>
        <v>61919.238985684446</v>
      </c>
      <c r="U187" s="265">
        <f t="shared" si="127"/>
        <v>61919.238985684446</v>
      </c>
      <c r="V187" s="265">
        <f t="shared" si="128"/>
        <v>61919.238985684446</v>
      </c>
      <c r="W187" s="265">
        <f t="shared" si="128"/>
        <v>61919.238985684446</v>
      </c>
      <c r="X187" s="265">
        <f t="shared" si="128"/>
        <v>61919.238985684446</v>
      </c>
      <c r="Y187" s="266">
        <f t="shared" si="128"/>
        <v>61919.238985684446</v>
      </c>
      <c r="Z187" s="267">
        <f t="shared" si="128"/>
        <v>61919.238985684446</v>
      </c>
      <c r="AA187" s="265">
        <f t="shared" si="128"/>
        <v>61919.238985684446</v>
      </c>
      <c r="AB187" s="265">
        <f t="shared" si="128"/>
        <v>61919.238985684446</v>
      </c>
      <c r="AC187" s="265">
        <f t="shared" si="128"/>
        <v>61919.238985684446</v>
      </c>
      <c r="AD187" s="265">
        <f t="shared" si="128"/>
        <v>61919.238985684446</v>
      </c>
      <c r="AE187" s="265">
        <f t="shared" si="128"/>
        <v>61919.238985684446</v>
      </c>
      <c r="AF187" s="265">
        <f t="shared" si="128"/>
        <v>61919.238985684446</v>
      </c>
      <c r="AG187" s="265">
        <f t="shared" si="128"/>
        <v>61919.238985684446</v>
      </c>
      <c r="AH187" s="265">
        <f t="shared" si="128"/>
        <v>61919.238985684446</v>
      </c>
      <c r="AI187" s="265">
        <f t="shared" si="128"/>
        <v>61919.238985684446</v>
      </c>
      <c r="AJ187" s="252">
        <f t="shared" si="129"/>
        <v>1841037.2678366122</v>
      </c>
    </row>
    <row r="188" spans="2:37" ht="14.4">
      <c r="D188" s="270" t="s">
        <v>224</v>
      </c>
      <c r="E188" s="271"/>
      <c r="F188" s="272">
        <f t="shared" si="127"/>
        <v>0</v>
      </c>
      <c r="G188" s="272">
        <f t="shared" si="127"/>
        <v>367725.77667576098</v>
      </c>
      <c r="H188" s="272">
        <f t="shared" si="127"/>
        <v>367725.77667576098</v>
      </c>
      <c r="I188" s="272">
        <f t="shared" si="127"/>
        <v>367725.77667576098</v>
      </c>
      <c r="J188" s="272">
        <f t="shared" si="127"/>
        <v>367725.77667576098</v>
      </c>
      <c r="K188" s="272">
        <f t="shared" si="127"/>
        <v>301334.2204495722</v>
      </c>
      <c r="L188" s="273">
        <f t="shared" si="127"/>
        <v>301334.2204495722</v>
      </c>
      <c r="M188" s="274">
        <f t="shared" si="127"/>
        <v>301334.2204495722</v>
      </c>
      <c r="N188" s="272">
        <f t="shared" si="127"/>
        <v>301334.2204495722</v>
      </c>
      <c r="O188" s="272">
        <f t="shared" si="127"/>
        <v>301334.2204495722</v>
      </c>
      <c r="P188" s="272">
        <f t="shared" si="127"/>
        <v>301334.2204495722</v>
      </c>
      <c r="Q188" s="272">
        <f t="shared" si="127"/>
        <v>301334.2204495722</v>
      </c>
      <c r="R188" s="272">
        <f t="shared" si="127"/>
        <v>301334.2204495722</v>
      </c>
      <c r="S188" s="272">
        <f t="shared" si="127"/>
        <v>301334.2204495722</v>
      </c>
      <c r="T188" s="272">
        <f t="shared" si="127"/>
        <v>301334.2204495722</v>
      </c>
      <c r="U188" s="272">
        <f t="shared" si="127"/>
        <v>301334.2204495722</v>
      </c>
      <c r="V188" s="272">
        <f t="shared" si="128"/>
        <v>301334.2204495722</v>
      </c>
      <c r="W188" s="272">
        <f t="shared" si="128"/>
        <v>301334.2204495722</v>
      </c>
      <c r="X188" s="272">
        <f t="shared" si="128"/>
        <v>301334.2204495722</v>
      </c>
      <c r="Y188" s="273">
        <f t="shared" si="128"/>
        <v>301334.2204495722</v>
      </c>
      <c r="Z188" s="274">
        <f t="shared" si="128"/>
        <v>301334.2204495722</v>
      </c>
      <c r="AA188" s="272">
        <f t="shared" si="128"/>
        <v>301334.2204495722</v>
      </c>
      <c r="AB188" s="272">
        <f t="shared" si="128"/>
        <v>301334.2204495722</v>
      </c>
      <c r="AC188" s="272">
        <f t="shared" si="128"/>
        <v>301334.2204495722</v>
      </c>
      <c r="AD188" s="272">
        <f t="shared" si="128"/>
        <v>301334.2204495722</v>
      </c>
      <c r="AE188" s="272">
        <f t="shared" si="128"/>
        <v>301334.2204495722</v>
      </c>
      <c r="AF188" s="272">
        <f t="shared" si="128"/>
        <v>301334.2204495722</v>
      </c>
      <c r="AG188" s="272">
        <f t="shared" si="128"/>
        <v>301334.2204495722</v>
      </c>
      <c r="AH188" s="272">
        <f t="shared" si="128"/>
        <v>301334.2204495722</v>
      </c>
      <c r="AI188" s="272">
        <f t="shared" si="128"/>
        <v>301334.2204495722</v>
      </c>
      <c r="AJ188" s="250">
        <f t="shared" si="129"/>
        <v>9004258.6179423537</v>
      </c>
      <c r="AK188" s="2"/>
    </row>
    <row r="190" spans="2:37"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</row>
    <row r="191" spans="2:37">
      <c r="G191" s="2"/>
    </row>
  </sheetData>
  <mergeCells count="24">
    <mergeCell ref="B161:B168"/>
    <mergeCell ref="C161:C168"/>
    <mergeCell ref="B170:B177"/>
    <mergeCell ref="C170:C177"/>
    <mergeCell ref="B134:B141"/>
    <mergeCell ref="C134:C141"/>
    <mergeCell ref="B143:B150"/>
    <mergeCell ref="C143:C150"/>
    <mergeCell ref="B152:B159"/>
    <mergeCell ref="C152:C159"/>
    <mergeCell ref="B108:B115"/>
    <mergeCell ref="C108:C115"/>
    <mergeCell ref="B116:B123"/>
    <mergeCell ref="C116:C123"/>
    <mergeCell ref="B125:B132"/>
    <mergeCell ref="C125:C132"/>
    <mergeCell ref="B7:D7"/>
    <mergeCell ref="B100:B107"/>
    <mergeCell ref="C100:C107"/>
    <mergeCell ref="B15:C15"/>
    <mergeCell ref="B83:B90"/>
    <mergeCell ref="C83:C90"/>
    <mergeCell ref="B91:B98"/>
    <mergeCell ref="C91:C98"/>
  </mergeCells>
  <printOptions horizontalCentered="1"/>
  <pageMargins left="1.1811023622047245" right="0.59055118110236227" top="1.1811023622047245" bottom="1.1811023622047245" header="0.31496062992125984" footer="0.31496062992125984"/>
  <pageSetup paperSize="8" scale="53" fitToWidth="3" fitToHeight="0" orientation="landscape" horizontalDpi="1200" verticalDpi="1200" r:id="rId1"/>
  <rowBreaks count="2" manualBreakCount="2">
    <brk id="90" max="16383" man="1"/>
    <brk id="16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rgb="FF00B050"/>
  </sheetPr>
  <dimension ref="B1:AM83"/>
  <sheetViews>
    <sheetView showGridLines="0" topLeftCell="A47" zoomScale="80" zoomScaleNormal="80" workbookViewId="0">
      <selection activeCell="B75" sqref="B75:B78"/>
    </sheetView>
  </sheetViews>
  <sheetFormatPr defaultRowHeight="13.8"/>
  <cols>
    <col min="1" max="1" width="3.625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5" bestFit="1" customWidth="1"/>
    <col min="39" max="39" width="11.125" bestFit="1" customWidth="1"/>
  </cols>
  <sheetData>
    <row r="1" spans="2:36" s="1" customFormat="1" ht="18">
      <c r="B1" s="87"/>
      <c r="C1" s="88"/>
    </row>
    <row r="2" spans="2:36" s="1" customFormat="1">
      <c r="C2" s="20"/>
    </row>
    <row r="3" spans="2:36" s="1" customFormat="1">
      <c r="C3" s="20"/>
      <c r="F3"/>
    </row>
    <row r="4" spans="2:36" s="1" customFormat="1">
      <c r="C4" s="20"/>
      <c r="F4"/>
    </row>
    <row r="5" spans="2:36" s="1" customFormat="1">
      <c r="B5" s="89"/>
      <c r="C5" s="90"/>
      <c r="D5" s="89"/>
    </row>
    <row r="6" spans="2:36" s="1" customFormat="1">
      <c r="C6" s="20"/>
    </row>
    <row r="7" spans="2:36" s="1" customFormat="1" ht="49.95" customHeight="1">
      <c r="B7" s="330" t="s">
        <v>680</v>
      </c>
      <c r="C7" s="331"/>
      <c r="D7" s="332"/>
    </row>
    <row r="8" spans="2:36" s="1" customFormat="1" ht="15.6">
      <c r="B8" s="91" t="s">
        <v>698</v>
      </c>
      <c r="C8" s="92"/>
      <c r="D8" s="93"/>
    </row>
    <row r="9" spans="2:36" s="1" customFormat="1" ht="15.6">
      <c r="B9" s="94" t="s">
        <v>681</v>
      </c>
      <c r="C9" s="95"/>
      <c r="D9" s="96"/>
    </row>
    <row r="10" spans="2:36" s="1" customFormat="1" ht="15.6">
      <c r="B10" s="97"/>
      <c r="C10" s="98"/>
      <c r="D10" s="97"/>
    </row>
    <row r="11" spans="2:36" s="1" customFormat="1" ht="18">
      <c r="B11" s="99" t="s">
        <v>743</v>
      </c>
      <c r="C11" s="100"/>
      <c r="D11" s="101"/>
    </row>
    <row r="12" spans="2:36" s="1" customFormat="1" ht="18.600000000000001" thickBot="1">
      <c r="B12" s="102" t="s">
        <v>683</v>
      </c>
      <c r="C12" s="103"/>
      <c r="D12" s="104"/>
    </row>
    <row r="13" spans="2:36" s="1" customFormat="1" ht="18.600000000000001" thickBot="1">
      <c r="B13" s="105" t="s">
        <v>684</v>
      </c>
      <c r="C13" s="106"/>
      <c r="D13" s="107"/>
      <c r="F13" s="275" t="s">
        <v>245</v>
      </c>
      <c r="G13" s="301">
        <v>7.6999999999999886</v>
      </c>
    </row>
    <row r="14" spans="2:36" s="1" customFormat="1">
      <c r="C14" s="20"/>
    </row>
    <row r="15" spans="2:36" ht="13.8" customHeight="1">
      <c r="B15" s="347" t="s">
        <v>63</v>
      </c>
      <c r="C15" s="348"/>
      <c r="D15" s="348"/>
      <c r="E15" s="349"/>
      <c r="F15" s="352" t="s">
        <v>124</v>
      </c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3"/>
      <c r="W15" s="353"/>
      <c r="X15" s="353"/>
      <c r="Y15" s="353"/>
      <c r="Z15" s="353"/>
      <c r="AA15" s="353"/>
      <c r="AB15" s="353"/>
      <c r="AC15" s="353"/>
      <c r="AD15" s="353"/>
      <c r="AE15" s="353"/>
      <c r="AF15" s="353"/>
      <c r="AG15" s="353"/>
      <c r="AH15" s="353"/>
      <c r="AI15" s="353"/>
      <c r="AJ15" s="354"/>
    </row>
    <row r="16" spans="2:36">
      <c r="B16" s="350" t="s">
        <v>68</v>
      </c>
      <c r="C16" s="350" t="s">
        <v>69</v>
      </c>
      <c r="D16" s="350" t="s">
        <v>2</v>
      </c>
      <c r="E16" s="232" t="s">
        <v>64</v>
      </c>
      <c r="F16" s="356" t="s">
        <v>126</v>
      </c>
      <c r="G16" s="356" t="s">
        <v>127</v>
      </c>
      <c r="H16" s="356" t="s">
        <v>128</v>
      </c>
      <c r="I16" s="356" t="s">
        <v>129</v>
      </c>
      <c r="J16" s="356" t="s">
        <v>130</v>
      </c>
      <c r="K16" s="356" t="s">
        <v>131</v>
      </c>
      <c r="L16" s="355" t="s">
        <v>132</v>
      </c>
      <c r="M16" s="355" t="s">
        <v>133</v>
      </c>
      <c r="N16" s="355" t="s">
        <v>134</v>
      </c>
      <c r="O16" s="355" t="s">
        <v>135</v>
      </c>
      <c r="P16" s="355" t="s">
        <v>136</v>
      </c>
      <c r="Q16" s="355" t="s">
        <v>137</v>
      </c>
      <c r="R16" s="355" t="s">
        <v>138</v>
      </c>
      <c r="S16" s="355" t="s">
        <v>139</v>
      </c>
      <c r="T16" s="355" t="s">
        <v>140</v>
      </c>
      <c r="U16" s="355" t="s">
        <v>141</v>
      </c>
      <c r="V16" s="355" t="s">
        <v>142</v>
      </c>
      <c r="W16" s="355" t="s">
        <v>143</v>
      </c>
      <c r="X16" s="355" t="s">
        <v>144</v>
      </c>
      <c r="Y16" s="355" t="s">
        <v>145</v>
      </c>
      <c r="Z16" s="355" t="s">
        <v>146</v>
      </c>
      <c r="AA16" s="355" t="s">
        <v>147</v>
      </c>
      <c r="AB16" s="355" t="s">
        <v>148</v>
      </c>
      <c r="AC16" s="355" t="s">
        <v>149</v>
      </c>
      <c r="AD16" s="355" t="s">
        <v>150</v>
      </c>
      <c r="AE16" s="355" t="s">
        <v>151</v>
      </c>
      <c r="AF16" s="355" t="s">
        <v>152</v>
      </c>
      <c r="AG16" s="355" t="s">
        <v>153</v>
      </c>
      <c r="AH16" s="355" t="s">
        <v>154</v>
      </c>
      <c r="AI16" s="355" t="s">
        <v>155</v>
      </c>
      <c r="AJ16" s="355" t="s">
        <v>156</v>
      </c>
    </row>
    <row r="17" spans="2:38">
      <c r="B17" s="351"/>
      <c r="C17" s="351"/>
      <c r="D17" s="351"/>
      <c r="E17" s="234" t="s">
        <v>125</v>
      </c>
      <c r="F17" s="357"/>
      <c r="G17" s="357"/>
      <c r="H17" s="357"/>
      <c r="I17" s="357"/>
      <c r="J17" s="357"/>
      <c r="K17" s="357"/>
      <c r="L17" s="355"/>
      <c r="M17" s="355"/>
      <c r="N17" s="355"/>
      <c r="O17" s="355"/>
      <c r="P17" s="355"/>
      <c r="Q17" s="355"/>
      <c r="R17" s="355"/>
      <c r="S17" s="355"/>
      <c r="T17" s="355"/>
      <c r="U17" s="355"/>
      <c r="V17" s="355"/>
      <c r="W17" s="355"/>
      <c r="X17" s="355"/>
      <c r="Y17" s="355"/>
      <c r="Z17" s="355"/>
      <c r="AA17" s="355"/>
      <c r="AB17" s="355"/>
      <c r="AC17" s="355"/>
      <c r="AD17" s="355"/>
      <c r="AE17" s="355"/>
      <c r="AF17" s="355"/>
      <c r="AG17" s="355"/>
      <c r="AH17" s="355"/>
      <c r="AI17" s="355"/>
      <c r="AJ17" s="355"/>
    </row>
    <row r="18" spans="2:38">
      <c r="B18" s="207"/>
      <c r="C18" s="206" t="s">
        <v>71</v>
      </c>
      <c r="D18" s="207"/>
      <c r="E18" s="27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</row>
    <row r="19" spans="2:38">
      <c r="B19" s="29"/>
      <c r="C19" s="24" t="s">
        <v>72</v>
      </c>
      <c r="D19" s="25"/>
      <c r="E19" s="25"/>
      <c r="F19" s="3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45"/>
    </row>
    <row r="20" spans="2:38" ht="14.4">
      <c r="B20" s="303" t="s">
        <v>912</v>
      </c>
      <c r="C20" s="305" t="s">
        <v>890</v>
      </c>
      <c r="D20" s="184" t="str">
        <f>VLOOKUP(B20,'Padrão Conserva'!$B$21:$G$75,3,FALSE)</f>
        <v>m³/km eq.</v>
      </c>
      <c r="E20" s="185">
        <f>VLOOKUP(B20,'Padrão Conserva'!$B$21:$G$75,4,FALSE)</f>
        <v>1</v>
      </c>
      <c r="F20" s="186">
        <v>0</v>
      </c>
      <c r="G20" s="187">
        <f>$E20*'Ext Equiv'!F120</f>
        <v>6.1349999999999882</v>
      </c>
      <c r="H20" s="187">
        <f>$E20*'Ext Equiv'!G120</f>
        <v>6.1349999999999882</v>
      </c>
      <c r="I20" s="187">
        <f>$E20*'Ext Equiv'!H120</f>
        <v>6.1349999999999882</v>
      </c>
      <c r="J20" s="187">
        <f>$E20*'Ext Equiv'!I120</f>
        <v>6.1349999999999882</v>
      </c>
      <c r="K20" s="187">
        <f>$E20*'Ext Equiv'!J120</f>
        <v>1.8666666666666616</v>
      </c>
      <c r="L20" s="187">
        <f>$E20*'Ext Equiv'!K120</f>
        <v>1.8666666666666616</v>
      </c>
      <c r="M20" s="187">
        <f>$E20*'Ext Equiv'!L120</f>
        <v>1.8666666666666616</v>
      </c>
      <c r="N20" s="187">
        <f>$E20*'Ext Equiv'!M120</f>
        <v>1.8666666666666616</v>
      </c>
      <c r="O20" s="187">
        <f>$E20*'Ext Equiv'!N120</f>
        <v>1.8666666666666616</v>
      </c>
      <c r="P20" s="187">
        <f>$E20*'Ext Equiv'!O120</f>
        <v>1.8666666666666616</v>
      </c>
      <c r="Q20" s="187">
        <f>$E20*'Ext Equiv'!P120</f>
        <v>1.8666666666666616</v>
      </c>
      <c r="R20" s="187">
        <f>$E20*'Ext Equiv'!Q120</f>
        <v>1.8666666666666616</v>
      </c>
      <c r="S20" s="187">
        <f>$E20*'Ext Equiv'!R120</f>
        <v>1.8666666666666616</v>
      </c>
      <c r="T20" s="187">
        <f>$E20*'Ext Equiv'!S120</f>
        <v>1.8666666666666616</v>
      </c>
      <c r="U20" s="187">
        <f>$E20*'Ext Equiv'!T120</f>
        <v>1.8666666666666616</v>
      </c>
      <c r="V20" s="187">
        <f>$E20*'Ext Equiv'!U120</f>
        <v>1.8666666666666616</v>
      </c>
      <c r="W20" s="187">
        <f>$E20*'Ext Equiv'!V120</f>
        <v>1.8666666666666616</v>
      </c>
      <c r="X20" s="187">
        <f>$E20*'Ext Equiv'!W120</f>
        <v>1.8666666666666616</v>
      </c>
      <c r="Y20" s="187">
        <f>$E20*'Ext Equiv'!X120</f>
        <v>1.8666666666666616</v>
      </c>
      <c r="Z20" s="187">
        <f>$E20*'Ext Equiv'!Y120</f>
        <v>1.8666666666666616</v>
      </c>
      <c r="AA20" s="187">
        <f>$E20*'Ext Equiv'!Z120</f>
        <v>1.8666666666666616</v>
      </c>
      <c r="AB20" s="187">
        <f>$E20*'Ext Equiv'!AA120</f>
        <v>1.8666666666666616</v>
      </c>
      <c r="AC20" s="187">
        <f>$E20*'Ext Equiv'!AB120</f>
        <v>1.8666666666666616</v>
      </c>
      <c r="AD20" s="187">
        <f>$E20*'Ext Equiv'!AC120</f>
        <v>1.8666666666666616</v>
      </c>
      <c r="AE20" s="187">
        <f>$E20*'Ext Equiv'!AD120</f>
        <v>1.8666666666666616</v>
      </c>
      <c r="AF20" s="187">
        <f>$E20*'Ext Equiv'!AE120</f>
        <v>1.8666666666666616</v>
      </c>
      <c r="AG20" s="187">
        <f>$E20*'Ext Equiv'!AF120</f>
        <v>1.8666666666666616</v>
      </c>
      <c r="AH20" s="187">
        <f>$E20*'Ext Equiv'!AG120</f>
        <v>1.8666666666666616</v>
      </c>
      <c r="AI20" s="187">
        <f>$E20*'Ext Equiv'!AH120</f>
        <v>1.8666666666666616</v>
      </c>
      <c r="AJ20" s="324">
        <f t="shared" ref="AJ20:AJ25" si="0">SUM(F20:AI20)</f>
        <v>71.206666666666464</v>
      </c>
      <c r="AL20" s="37"/>
    </row>
    <row r="21" spans="2:38" ht="14.4">
      <c r="B21" s="303" t="s">
        <v>913</v>
      </c>
      <c r="C21" s="305" t="s">
        <v>891</v>
      </c>
      <c r="D21" s="184" t="str">
        <f>VLOOKUP(B21,'Padrão Conserva'!$B$21:$G$75,3,FALSE)</f>
        <v>m³/km eq.</v>
      </c>
      <c r="E21" s="185">
        <f>VLOOKUP(B21,'Padrão Conserva'!$B$21:$G$75,4,FALSE)</f>
        <v>2.1</v>
      </c>
      <c r="F21" s="186">
        <v>0</v>
      </c>
      <c r="G21" s="187">
        <f>$E21*'Ext Equiv'!F120</f>
        <v>12.883499999999977</v>
      </c>
      <c r="H21" s="187">
        <f>$E21*'Ext Equiv'!G120</f>
        <v>12.883499999999977</v>
      </c>
      <c r="I21" s="187">
        <f>$E21*'Ext Equiv'!H120</f>
        <v>12.883499999999977</v>
      </c>
      <c r="J21" s="187">
        <f>$E21*'Ext Equiv'!I120</f>
        <v>12.883499999999977</v>
      </c>
      <c r="K21" s="187">
        <f>$E21*'Ext Equiv'!J120</f>
        <v>3.9199999999999897</v>
      </c>
      <c r="L21" s="187">
        <f>$E21*'Ext Equiv'!K120</f>
        <v>3.9199999999999897</v>
      </c>
      <c r="M21" s="187">
        <f>$E21*'Ext Equiv'!L120</f>
        <v>3.9199999999999897</v>
      </c>
      <c r="N21" s="187">
        <f>$E21*'Ext Equiv'!M120</f>
        <v>3.9199999999999897</v>
      </c>
      <c r="O21" s="187">
        <f>$E21*'Ext Equiv'!N120</f>
        <v>3.9199999999999897</v>
      </c>
      <c r="P21" s="187">
        <f>$E21*'Ext Equiv'!O120</f>
        <v>3.9199999999999897</v>
      </c>
      <c r="Q21" s="187">
        <f>$E21*'Ext Equiv'!P120</f>
        <v>3.9199999999999897</v>
      </c>
      <c r="R21" s="187">
        <f>$E21*'Ext Equiv'!Q120</f>
        <v>3.9199999999999897</v>
      </c>
      <c r="S21" s="187">
        <f>$E21*'Ext Equiv'!R120</f>
        <v>3.9199999999999897</v>
      </c>
      <c r="T21" s="187">
        <f>$E21*'Ext Equiv'!S120</f>
        <v>3.9199999999999897</v>
      </c>
      <c r="U21" s="187">
        <f>$E21*'Ext Equiv'!T120</f>
        <v>3.9199999999999897</v>
      </c>
      <c r="V21" s="187">
        <f>$E21*'Ext Equiv'!U120</f>
        <v>3.9199999999999897</v>
      </c>
      <c r="W21" s="187">
        <f>$E21*'Ext Equiv'!V120</f>
        <v>3.9199999999999897</v>
      </c>
      <c r="X21" s="187">
        <f>$E21*'Ext Equiv'!W120</f>
        <v>3.9199999999999897</v>
      </c>
      <c r="Y21" s="187">
        <f>$E21*'Ext Equiv'!X120</f>
        <v>3.9199999999999897</v>
      </c>
      <c r="Z21" s="187">
        <f>$E21*'Ext Equiv'!Y120</f>
        <v>3.9199999999999897</v>
      </c>
      <c r="AA21" s="187">
        <f>$E21*'Ext Equiv'!Z120</f>
        <v>3.9199999999999897</v>
      </c>
      <c r="AB21" s="187">
        <f>$E21*'Ext Equiv'!AA120</f>
        <v>3.9199999999999897</v>
      </c>
      <c r="AC21" s="187">
        <f>$E21*'Ext Equiv'!AB120</f>
        <v>3.9199999999999897</v>
      </c>
      <c r="AD21" s="187">
        <f>$E21*'Ext Equiv'!AC120</f>
        <v>3.9199999999999897</v>
      </c>
      <c r="AE21" s="187">
        <f>$E21*'Ext Equiv'!AD120</f>
        <v>3.9199999999999897</v>
      </c>
      <c r="AF21" s="187">
        <f>$E21*'Ext Equiv'!AE120</f>
        <v>3.9199999999999897</v>
      </c>
      <c r="AG21" s="187">
        <f>$E21*'Ext Equiv'!AF120</f>
        <v>3.9199999999999897</v>
      </c>
      <c r="AH21" s="187">
        <f>$E21*'Ext Equiv'!AG120</f>
        <v>3.9199999999999897</v>
      </c>
      <c r="AI21" s="187">
        <f>$E21*'Ext Equiv'!AH120</f>
        <v>3.9199999999999897</v>
      </c>
      <c r="AJ21" s="324">
        <f t="shared" si="0"/>
        <v>149.53399999999959</v>
      </c>
      <c r="AL21" s="37"/>
    </row>
    <row r="22" spans="2:38" ht="14.4">
      <c r="B22" s="303">
        <v>4011353</v>
      </c>
      <c r="C22" s="305" t="s">
        <v>74</v>
      </c>
      <c r="D22" s="184" t="str">
        <f>VLOOKUP(B22,'Padrão Conserva'!$B$21:$G$75,3,FALSE)</f>
        <v>m²/km eq.</v>
      </c>
      <c r="E22" s="185">
        <f>VLOOKUP(B22,'Padrão Conserva'!$B$21:$G$75,4,FALSE)</f>
        <v>70</v>
      </c>
      <c r="F22" s="186">
        <v>0</v>
      </c>
      <c r="G22" s="187">
        <f>$E22*'Ext Equiv'!F120</f>
        <v>429.44999999999919</v>
      </c>
      <c r="H22" s="187">
        <f>$E22*'Ext Equiv'!G120</f>
        <v>429.44999999999919</v>
      </c>
      <c r="I22" s="187">
        <f>$E22*'Ext Equiv'!H120</f>
        <v>429.44999999999919</v>
      </c>
      <c r="J22" s="187">
        <f>$E22*'Ext Equiv'!I120</f>
        <v>429.44999999999919</v>
      </c>
      <c r="K22" s="187">
        <f>$E22*'Ext Equiv'!J120</f>
        <v>130.66666666666632</v>
      </c>
      <c r="L22" s="187">
        <f>$E22*'Ext Equiv'!K120</f>
        <v>130.66666666666632</v>
      </c>
      <c r="M22" s="187">
        <f>$E22*'Ext Equiv'!L120</f>
        <v>130.66666666666632</v>
      </c>
      <c r="N22" s="187">
        <f>$E22*'Ext Equiv'!M120</f>
        <v>130.66666666666632</v>
      </c>
      <c r="O22" s="187">
        <f>$E22*'Ext Equiv'!N120</f>
        <v>130.66666666666632</v>
      </c>
      <c r="P22" s="187">
        <f>$E22*'Ext Equiv'!O120</f>
        <v>130.66666666666632</v>
      </c>
      <c r="Q22" s="187">
        <f>$E22*'Ext Equiv'!P120</f>
        <v>130.66666666666632</v>
      </c>
      <c r="R22" s="187">
        <f>$E22*'Ext Equiv'!Q120</f>
        <v>130.66666666666632</v>
      </c>
      <c r="S22" s="187">
        <f>$E22*'Ext Equiv'!R120</f>
        <v>130.66666666666632</v>
      </c>
      <c r="T22" s="187">
        <f>$E22*'Ext Equiv'!S120</f>
        <v>130.66666666666632</v>
      </c>
      <c r="U22" s="187">
        <f>$E22*'Ext Equiv'!T120</f>
        <v>130.66666666666632</v>
      </c>
      <c r="V22" s="187">
        <f>$E22*'Ext Equiv'!U120</f>
        <v>130.66666666666632</v>
      </c>
      <c r="W22" s="187">
        <f>$E22*'Ext Equiv'!V120</f>
        <v>130.66666666666632</v>
      </c>
      <c r="X22" s="187">
        <f>$E22*'Ext Equiv'!W120</f>
        <v>130.66666666666632</v>
      </c>
      <c r="Y22" s="187">
        <f>$E22*'Ext Equiv'!X120</f>
        <v>130.66666666666632</v>
      </c>
      <c r="Z22" s="187">
        <f>$E22*'Ext Equiv'!Y120</f>
        <v>130.66666666666632</v>
      </c>
      <c r="AA22" s="187">
        <f>$E22*'Ext Equiv'!Z120</f>
        <v>130.66666666666632</v>
      </c>
      <c r="AB22" s="187">
        <f>$E22*'Ext Equiv'!AA120</f>
        <v>130.66666666666632</v>
      </c>
      <c r="AC22" s="187">
        <f>$E22*'Ext Equiv'!AB120</f>
        <v>130.66666666666632</v>
      </c>
      <c r="AD22" s="187">
        <f>$E22*'Ext Equiv'!AC120</f>
        <v>130.66666666666632</v>
      </c>
      <c r="AE22" s="187">
        <f>$E22*'Ext Equiv'!AD120</f>
        <v>130.66666666666632</v>
      </c>
      <c r="AF22" s="187">
        <f>$E22*'Ext Equiv'!AE120</f>
        <v>130.66666666666632</v>
      </c>
      <c r="AG22" s="187">
        <f>$E22*'Ext Equiv'!AF120</f>
        <v>130.66666666666632</v>
      </c>
      <c r="AH22" s="187">
        <f>$E22*'Ext Equiv'!AG120</f>
        <v>130.66666666666632</v>
      </c>
      <c r="AI22" s="187">
        <f>$E22*'Ext Equiv'!AH120</f>
        <v>130.66666666666632</v>
      </c>
      <c r="AJ22" s="324">
        <f t="shared" si="0"/>
        <v>4984.4666666666562</v>
      </c>
    </row>
    <row r="23" spans="2:38" ht="28.8">
      <c r="B23" s="303" t="s">
        <v>914</v>
      </c>
      <c r="C23" s="305" t="s">
        <v>892</v>
      </c>
      <c r="D23" s="184" t="str">
        <f>VLOOKUP(B23,'Padrão Conserva'!$B$21:$G$75,3,FALSE)</f>
        <v>t/km eq.</v>
      </c>
      <c r="E23" s="185">
        <f>VLOOKUP(B23,'Padrão Conserva'!$B$21:$G$75,4,FALSE)</f>
        <v>5.04</v>
      </c>
      <c r="F23" s="186">
        <v>0</v>
      </c>
      <c r="G23" s="187">
        <f>$E23*'Ext Equiv'!F120</f>
        <v>30.92039999999994</v>
      </c>
      <c r="H23" s="187">
        <f>$E23*'Ext Equiv'!G120</f>
        <v>30.92039999999994</v>
      </c>
      <c r="I23" s="187">
        <f>$E23*'Ext Equiv'!H120</f>
        <v>30.92039999999994</v>
      </c>
      <c r="J23" s="187">
        <f>$E23*'Ext Equiv'!I120</f>
        <v>30.92039999999994</v>
      </c>
      <c r="K23" s="187">
        <f>$E23*'Ext Equiv'!J120</f>
        <v>9.4079999999999746</v>
      </c>
      <c r="L23" s="187">
        <f>$E23*'Ext Equiv'!K120</f>
        <v>9.4079999999999746</v>
      </c>
      <c r="M23" s="187">
        <f>$E23*'Ext Equiv'!L120</f>
        <v>9.4079999999999746</v>
      </c>
      <c r="N23" s="187">
        <f>$E23*'Ext Equiv'!M120</f>
        <v>9.4079999999999746</v>
      </c>
      <c r="O23" s="187">
        <f>$E23*'Ext Equiv'!N120</f>
        <v>9.4079999999999746</v>
      </c>
      <c r="P23" s="187">
        <f>$E23*'Ext Equiv'!O120</f>
        <v>9.4079999999999746</v>
      </c>
      <c r="Q23" s="187">
        <f>$E23*'Ext Equiv'!P120</f>
        <v>9.4079999999999746</v>
      </c>
      <c r="R23" s="187">
        <f>$E23*'Ext Equiv'!Q120</f>
        <v>9.4079999999999746</v>
      </c>
      <c r="S23" s="187">
        <f>$E23*'Ext Equiv'!R120</f>
        <v>9.4079999999999746</v>
      </c>
      <c r="T23" s="187">
        <f>$E23*'Ext Equiv'!S120</f>
        <v>9.4079999999999746</v>
      </c>
      <c r="U23" s="187">
        <f>$E23*'Ext Equiv'!T120</f>
        <v>9.4079999999999746</v>
      </c>
      <c r="V23" s="187">
        <f>$E23*'Ext Equiv'!U120</f>
        <v>9.4079999999999746</v>
      </c>
      <c r="W23" s="187">
        <f>$E23*'Ext Equiv'!V120</f>
        <v>9.4079999999999746</v>
      </c>
      <c r="X23" s="187">
        <f>$E23*'Ext Equiv'!W120</f>
        <v>9.4079999999999746</v>
      </c>
      <c r="Y23" s="187">
        <f>$E23*'Ext Equiv'!X120</f>
        <v>9.4079999999999746</v>
      </c>
      <c r="Z23" s="187">
        <f>$E23*'Ext Equiv'!Y120</f>
        <v>9.4079999999999746</v>
      </c>
      <c r="AA23" s="187">
        <f>$E23*'Ext Equiv'!Z120</f>
        <v>9.4079999999999746</v>
      </c>
      <c r="AB23" s="187">
        <f>$E23*'Ext Equiv'!AA120</f>
        <v>9.4079999999999746</v>
      </c>
      <c r="AC23" s="187">
        <f>$E23*'Ext Equiv'!AB120</f>
        <v>9.4079999999999746</v>
      </c>
      <c r="AD23" s="187">
        <f>$E23*'Ext Equiv'!AC120</f>
        <v>9.4079999999999746</v>
      </c>
      <c r="AE23" s="187">
        <f>$E23*'Ext Equiv'!AD120</f>
        <v>9.4079999999999746</v>
      </c>
      <c r="AF23" s="187">
        <f>$E23*'Ext Equiv'!AE120</f>
        <v>9.4079999999999746</v>
      </c>
      <c r="AG23" s="187">
        <f>$E23*'Ext Equiv'!AF120</f>
        <v>9.4079999999999746</v>
      </c>
      <c r="AH23" s="187">
        <f>$E23*'Ext Equiv'!AG120</f>
        <v>9.4079999999999746</v>
      </c>
      <c r="AI23" s="187">
        <f>$E23*'Ext Equiv'!AH120</f>
        <v>9.4079999999999746</v>
      </c>
      <c r="AJ23" s="324">
        <f t="shared" si="0"/>
        <v>358.88159999999914</v>
      </c>
    </row>
    <row r="24" spans="2:38" ht="28.8">
      <c r="B24" s="303" t="s">
        <v>915</v>
      </c>
      <c r="C24" s="305" t="s">
        <v>893</v>
      </c>
      <c r="D24" s="184" t="str">
        <f>VLOOKUP(B24,'Padrão Conserva'!$B$21:$G$75,3,FALSE)</f>
        <v>m/km.eq</v>
      </c>
      <c r="E24" s="185">
        <f>VLOOKUP(B24,'Padrão Conserva'!$B$21:$G$75,4,FALSE)</f>
        <v>20</v>
      </c>
      <c r="F24" s="186">
        <v>0</v>
      </c>
      <c r="G24" s="187">
        <f>$E24*'Ext Equiv'!F120</f>
        <v>122.69999999999976</v>
      </c>
      <c r="H24" s="187">
        <f>$E24*'Ext Equiv'!G120</f>
        <v>122.69999999999976</v>
      </c>
      <c r="I24" s="187">
        <f>$E24*'Ext Equiv'!H120</f>
        <v>122.69999999999976</v>
      </c>
      <c r="J24" s="187">
        <f>$E24*'Ext Equiv'!I120</f>
        <v>122.69999999999976</v>
      </c>
      <c r="K24" s="187">
        <f>$E24*'Ext Equiv'!J120</f>
        <v>37.333333333333229</v>
      </c>
      <c r="L24" s="187">
        <f>$E24*'Ext Equiv'!K120</f>
        <v>37.333333333333229</v>
      </c>
      <c r="M24" s="187">
        <f>$E24*'Ext Equiv'!L120</f>
        <v>37.333333333333229</v>
      </c>
      <c r="N24" s="187">
        <f>$E24*'Ext Equiv'!M120</f>
        <v>37.333333333333229</v>
      </c>
      <c r="O24" s="187">
        <f>$E24*'Ext Equiv'!N120</f>
        <v>37.333333333333229</v>
      </c>
      <c r="P24" s="187">
        <f>$E24*'Ext Equiv'!O120</f>
        <v>37.333333333333229</v>
      </c>
      <c r="Q24" s="187">
        <f>$E24*'Ext Equiv'!P120</f>
        <v>37.333333333333229</v>
      </c>
      <c r="R24" s="187">
        <f>$E24*'Ext Equiv'!Q120</f>
        <v>37.333333333333229</v>
      </c>
      <c r="S24" s="187">
        <f>$E24*'Ext Equiv'!R120</f>
        <v>37.333333333333229</v>
      </c>
      <c r="T24" s="187">
        <f>$E24*'Ext Equiv'!S120</f>
        <v>37.333333333333229</v>
      </c>
      <c r="U24" s="187">
        <f>$E24*'Ext Equiv'!T120</f>
        <v>37.333333333333229</v>
      </c>
      <c r="V24" s="187">
        <f>$E24*'Ext Equiv'!U120</f>
        <v>37.333333333333229</v>
      </c>
      <c r="W24" s="187">
        <f>$E24*'Ext Equiv'!V120</f>
        <v>37.333333333333229</v>
      </c>
      <c r="X24" s="187">
        <f>$E24*'Ext Equiv'!W120</f>
        <v>37.333333333333229</v>
      </c>
      <c r="Y24" s="187">
        <f>$E24*'Ext Equiv'!X120</f>
        <v>37.333333333333229</v>
      </c>
      <c r="Z24" s="187">
        <f>$E24*'Ext Equiv'!Y120</f>
        <v>37.333333333333229</v>
      </c>
      <c r="AA24" s="187">
        <f>$E24*'Ext Equiv'!Z120</f>
        <v>37.333333333333229</v>
      </c>
      <c r="AB24" s="187">
        <f>$E24*'Ext Equiv'!AA120</f>
        <v>37.333333333333229</v>
      </c>
      <c r="AC24" s="187">
        <f>$E24*'Ext Equiv'!AB120</f>
        <v>37.333333333333229</v>
      </c>
      <c r="AD24" s="187">
        <f>$E24*'Ext Equiv'!AC120</f>
        <v>37.333333333333229</v>
      </c>
      <c r="AE24" s="187">
        <f>$E24*'Ext Equiv'!AD120</f>
        <v>37.333333333333229</v>
      </c>
      <c r="AF24" s="187">
        <f>$E24*'Ext Equiv'!AE120</f>
        <v>37.333333333333229</v>
      </c>
      <c r="AG24" s="187">
        <f>$E24*'Ext Equiv'!AF120</f>
        <v>37.333333333333229</v>
      </c>
      <c r="AH24" s="187">
        <f>$E24*'Ext Equiv'!AG120</f>
        <v>37.333333333333229</v>
      </c>
      <c r="AI24" s="187">
        <f>$E24*'Ext Equiv'!AH120</f>
        <v>37.333333333333229</v>
      </c>
      <c r="AJ24" s="324">
        <f t="shared" si="0"/>
        <v>1424.1333333333305</v>
      </c>
    </row>
    <row r="25" spans="2:38" ht="14.4">
      <c r="B25" s="303">
        <v>3806402</v>
      </c>
      <c r="C25" s="305" t="s">
        <v>894</v>
      </c>
      <c r="D25" s="184" t="str">
        <f>VLOOKUP(B25,'Padrão Conserva'!$B$21:$G$75,3,FALSE)</f>
        <v>m²/m²</v>
      </c>
      <c r="E25" s="185">
        <f>VLOOKUP(B25,'Padrão Conserva'!$B$21:$G$75,4,FALSE)</f>
        <v>1.5E-3</v>
      </c>
      <c r="F25" s="186">
        <v>0</v>
      </c>
      <c r="G25" s="187">
        <f>$E25*'Ext Equiv'!F116</f>
        <v>110.42999999999978</v>
      </c>
      <c r="H25" s="187">
        <f>$E25*'Ext Equiv'!G116</f>
        <v>110.42999999999978</v>
      </c>
      <c r="I25" s="187">
        <f>$E25*'Ext Equiv'!H116</f>
        <v>110.42999999999978</v>
      </c>
      <c r="J25" s="187">
        <f>$E25*'Ext Equiv'!I116</f>
        <v>110.42999999999978</v>
      </c>
      <c r="K25" s="187">
        <f>$E25*'Ext Equiv'!J116</f>
        <v>33.599999999999909</v>
      </c>
      <c r="L25" s="187">
        <f>$E25*'Ext Equiv'!K116</f>
        <v>33.599999999999909</v>
      </c>
      <c r="M25" s="187">
        <f>$E25*'Ext Equiv'!L116</f>
        <v>33.599999999999909</v>
      </c>
      <c r="N25" s="187">
        <f>$E25*'Ext Equiv'!M116</f>
        <v>33.599999999999909</v>
      </c>
      <c r="O25" s="187">
        <f>$E25*'Ext Equiv'!N116</f>
        <v>33.599999999999909</v>
      </c>
      <c r="P25" s="187">
        <f>$E25*'Ext Equiv'!O116</f>
        <v>33.599999999999909</v>
      </c>
      <c r="Q25" s="187">
        <f>$E25*'Ext Equiv'!P116</f>
        <v>33.599999999999909</v>
      </c>
      <c r="R25" s="187">
        <f>$E25*'Ext Equiv'!Q116</f>
        <v>33.599999999999909</v>
      </c>
      <c r="S25" s="187">
        <f>$E25*'Ext Equiv'!R116</f>
        <v>33.599999999999909</v>
      </c>
      <c r="T25" s="187">
        <f>$E25*'Ext Equiv'!S116</f>
        <v>33.599999999999909</v>
      </c>
      <c r="U25" s="187">
        <f>$E25*'Ext Equiv'!T116</f>
        <v>33.599999999999909</v>
      </c>
      <c r="V25" s="187">
        <f>$E25*'Ext Equiv'!U116</f>
        <v>33.599999999999909</v>
      </c>
      <c r="W25" s="187">
        <f>$E25*'Ext Equiv'!V116</f>
        <v>33.599999999999909</v>
      </c>
      <c r="X25" s="187">
        <f>$E25*'Ext Equiv'!W116</f>
        <v>33.599999999999909</v>
      </c>
      <c r="Y25" s="187">
        <f>$E25*'Ext Equiv'!X116</f>
        <v>33.599999999999909</v>
      </c>
      <c r="Z25" s="187">
        <f>$E25*'Ext Equiv'!Y116</f>
        <v>33.599999999999909</v>
      </c>
      <c r="AA25" s="187">
        <f>$E25*'Ext Equiv'!Z116</f>
        <v>33.599999999999909</v>
      </c>
      <c r="AB25" s="187">
        <f>$E25*'Ext Equiv'!AA116</f>
        <v>33.599999999999909</v>
      </c>
      <c r="AC25" s="187">
        <f>$E25*'Ext Equiv'!AB116</f>
        <v>33.599999999999909</v>
      </c>
      <c r="AD25" s="187">
        <f>$E25*'Ext Equiv'!AC116</f>
        <v>33.599999999999909</v>
      </c>
      <c r="AE25" s="187">
        <f>$E25*'Ext Equiv'!AD116</f>
        <v>33.599999999999909</v>
      </c>
      <c r="AF25" s="187">
        <f>$E25*'Ext Equiv'!AE116</f>
        <v>33.599999999999909</v>
      </c>
      <c r="AG25" s="187">
        <f>$E25*'Ext Equiv'!AF116</f>
        <v>33.599999999999909</v>
      </c>
      <c r="AH25" s="187">
        <f>$E25*'Ext Equiv'!AG116</f>
        <v>33.599999999999909</v>
      </c>
      <c r="AI25" s="187">
        <f>$E25*'Ext Equiv'!AH116</f>
        <v>33.599999999999909</v>
      </c>
      <c r="AJ25" s="324">
        <f t="shared" si="0"/>
        <v>1281.7199999999968</v>
      </c>
    </row>
    <row r="26" spans="2:38">
      <c r="B26" s="29"/>
      <c r="C26" s="24" t="s">
        <v>79</v>
      </c>
      <c r="D26" s="25"/>
      <c r="E26" s="38"/>
      <c r="F26" s="3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325"/>
    </row>
    <row r="27" spans="2:38" ht="14.4">
      <c r="B27" s="323" t="s">
        <v>896</v>
      </c>
      <c r="C27" s="183" t="s">
        <v>80</v>
      </c>
      <c r="D27" s="184" t="str">
        <f>VLOOKUP(B27,'Padrão Conserva'!$B$21:$G$75,3,FALSE)</f>
        <v>t/m²</v>
      </c>
      <c r="E27" s="185">
        <f>VLOOKUP(B27,'Padrão Conserva'!$B$21:$G$75,4,FALSE)</f>
        <v>8.9999999999999993E-3</v>
      </c>
      <c r="F27" s="186">
        <f>+$E27*F$20</f>
        <v>0</v>
      </c>
      <c r="G27" s="188">
        <f t="shared" ref="G27:AI27" si="1">+$E27*G$20</f>
        <v>5.5214999999999889E-2</v>
      </c>
      <c r="H27" s="188">
        <f t="shared" si="1"/>
        <v>5.5214999999999889E-2</v>
      </c>
      <c r="I27" s="188">
        <f t="shared" si="1"/>
        <v>5.5214999999999889E-2</v>
      </c>
      <c r="J27" s="188">
        <f t="shared" si="1"/>
        <v>5.5214999999999889E-2</v>
      </c>
      <c r="K27" s="188">
        <f t="shared" si="1"/>
        <v>1.6799999999999954E-2</v>
      </c>
      <c r="L27" s="188">
        <f t="shared" si="1"/>
        <v>1.6799999999999954E-2</v>
      </c>
      <c r="M27" s="188">
        <f t="shared" si="1"/>
        <v>1.6799999999999954E-2</v>
      </c>
      <c r="N27" s="188">
        <f t="shared" si="1"/>
        <v>1.6799999999999954E-2</v>
      </c>
      <c r="O27" s="188">
        <f t="shared" si="1"/>
        <v>1.6799999999999954E-2</v>
      </c>
      <c r="P27" s="188">
        <f t="shared" si="1"/>
        <v>1.6799999999999954E-2</v>
      </c>
      <c r="Q27" s="188">
        <f t="shared" si="1"/>
        <v>1.6799999999999954E-2</v>
      </c>
      <c r="R27" s="188">
        <f t="shared" si="1"/>
        <v>1.6799999999999954E-2</v>
      </c>
      <c r="S27" s="188">
        <f t="shared" si="1"/>
        <v>1.6799999999999954E-2</v>
      </c>
      <c r="T27" s="188">
        <f t="shared" si="1"/>
        <v>1.6799999999999954E-2</v>
      </c>
      <c r="U27" s="188">
        <f t="shared" si="1"/>
        <v>1.6799999999999954E-2</v>
      </c>
      <c r="V27" s="188">
        <f t="shared" si="1"/>
        <v>1.6799999999999954E-2</v>
      </c>
      <c r="W27" s="188">
        <f t="shared" si="1"/>
        <v>1.6799999999999954E-2</v>
      </c>
      <c r="X27" s="188">
        <f t="shared" si="1"/>
        <v>1.6799999999999954E-2</v>
      </c>
      <c r="Y27" s="188">
        <f t="shared" si="1"/>
        <v>1.6799999999999954E-2</v>
      </c>
      <c r="Z27" s="188">
        <f t="shared" si="1"/>
        <v>1.6799999999999954E-2</v>
      </c>
      <c r="AA27" s="188">
        <f t="shared" si="1"/>
        <v>1.6799999999999954E-2</v>
      </c>
      <c r="AB27" s="188">
        <f t="shared" si="1"/>
        <v>1.6799999999999954E-2</v>
      </c>
      <c r="AC27" s="188">
        <f t="shared" si="1"/>
        <v>1.6799999999999954E-2</v>
      </c>
      <c r="AD27" s="188">
        <f t="shared" si="1"/>
        <v>1.6799999999999954E-2</v>
      </c>
      <c r="AE27" s="188">
        <f t="shared" si="1"/>
        <v>1.6799999999999954E-2</v>
      </c>
      <c r="AF27" s="188">
        <f t="shared" si="1"/>
        <v>1.6799999999999954E-2</v>
      </c>
      <c r="AG27" s="188">
        <f t="shared" si="1"/>
        <v>1.6799999999999954E-2</v>
      </c>
      <c r="AH27" s="188">
        <f t="shared" si="1"/>
        <v>1.6799999999999954E-2</v>
      </c>
      <c r="AI27" s="188">
        <f t="shared" si="1"/>
        <v>1.6799999999999954E-2</v>
      </c>
      <c r="AJ27" s="324">
        <f>SUM(F27:AI27)</f>
        <v>0.64085999999999776</v>
      </c>
    </row>
    <row r="28" spans="2:38" ht="14.4">
      <c r="B28" s="323" t="s">
        <v>897</v>
      </c>
      <c r="C28" s="183" t="s">
        <v>80</v>
      </c>
      <c r="D28" s="184" t="str">
        <f>VLOOKUP(B28,'Padrão Conserva'!$B$21:$G$75,3,FALSE)</f>
        <v>t/m²</v>
      </c>
      <c r="E28" s="185">
        <f>VLOOKUP(B28,'Padrão Conserva'!$B$21:$G$75,4,FALSE)</f>
        <v>4.4999999999999999E-4</v>
      </c>
      <c r="F28" s="186">
        <f>+$E28*F$22</f>
        <v>0</v>
      </c>
      <c r="G28" s="188">
        <f>+$E28*G$22</f>
        <v>0.19325249999999963</v>
      </c>
      <c r="H28" s="188">
        <f t="shared" ref="H28:AI28" si="2">+$E28*H$22</f>
        <v>0.19325249999999963</v>
      </c>
      <c r="I28" s="188">
        <f t="shared" si="2"/>
        <v>0.19325249999999963</v>
      </c>
      <c r="J28" s="188">
        <f t="shared" si="2"/>
        <v>0.19325249999999963</v>
      </c>
      <c r="K28" s="188">
        <f t="shared" si="2"/>
        <v>5.8799999999999839E-2</v>
      </c>
      <c r="L28" s="188">
        <f t="shared" si="2"/>
        <v>5.8799999999999839E-2</v>
      </c>
      <c r="M28" s="188">
        <f t="shared" si="2"/>
        <v>5.8799999999999839E-2</v>
      </c>
      <c r="N28" s="188">
        <f t="shared" si="2"/>
        <v>5.8799999999999839E-2</v>
      </c>
      <c r="O28" s="188">
        <f t="shared" si="2"/>
        <v>5.8799999999999839E-2</v>
      </c>
      <c r="P28" s="188">
        <f t="shared" si="2"/>
        <v>5.8799999999999839E-2</v>
      </c>
      <c r="Q28" s="188">
        <f t="shared" si="2"/>
        <v>5.8799999999999839E-2</v>
      </c>
      <c r="R28" s="188">
        <f t="shared" si="2"/>
        <v>5.8799999999999839E-2</v>
      </c>
      <c r="S28" s="188">
        <f t="shared" si="2"/>
        <v>5.8799999999999839E-2</v>
      </c>
      <c r="T28" s="188">
        <f t="shared" si="2"/>
        <v>5.8799999999999839E-2</v>
      </c>
      <c r="U28" s="188">
        <f t="shared" si="2"/>
        <v>5.8799999999999839E-2</v>
      </c>
      <c r="V28" s="188">
        <f t="shared" si="2"/>
        <v>5.8799999999999839E-2</v>
      </c>
      <c r="W28" s="188">
        <f t="shared" si="2"/>
        <v>5.8799999999999839E-2</v>
      </c>
      <c r="X28" s="188">
        <f t="shared" si="2"/>
        <v>5.8799999999999839E-2</v>
      </c>
      <c r="Y28" s="188">
        <f t="shared" si="2"/>
        <v>5.8799999999999839E-2</v>
      </c>
      <c r="Z28" s="188">
        <f t="shared" si="2"/>
        <v>5.8799999999999839E-2</v>
      </c>
      <c r="AA28" s="188">
        <f t="shared" si="2"/>
        <v>5.8799999999999839E-2</v>
      </c>
      <c r="AB28" s="188">
        <f t="shared" si="2"/>
        <v>5.8799999999999839E-2</v>
      </c>
      <c r="AC28" s="188">
        <f t="shared" si="2"/>
        <v>5.8799999999999839E-2</v>
      </c>
      <c r="AD28" s="188">
        <f t="shared" si="2"/>
        <v>5.8799999999999839E-2</v>
      </c>
      <c r="AE28" s="188">
        <f t="shared" si="2"/>
        <v>5.8799999999999839E-2</v>
      </c>
      <c r="AF28" s="188">
        <f t="shared" si="2"/>
        <v>5.8799999999999839E-2</v>
      </c>
      <c r="AG28" s="188">
        <f t="shared" si="2"/>
        <v>5.8799999999999839E-2</v>
      </c>
      <c r="AH28" s="188">
        <f t="shared" si="2"/>
        <v>5.8799999999999839E-2</v>
      </c>
      <c r="AI28" s="188">
        <f t="shared" si="2"/>
        <v>5.8799999999999839E-2</v>
      </c>
      <c r="AJ28" s="324">
        <f>SUM(F28:AI28)</f>
        <v>2.2430099999999924</v>
      </c>
    </row>
    <row r="29" spans="2:38" ht="14.4">
      <c r="B29" s="323" t="s">
        <v>82</v>
      </c>
      <c r="C29" s="183" t="s">
        <v>562</v>
      </c>
      <c r="D29" s="184" t="str">
        <f>VLOOKUP(B29,'Padrão Conserva'!$B$21:$G$75,3,FALSE)</f>
        <v>t/m³</v>
      </c>
      <c r="E29" s="185">
        <f>VLOOKUP(B29,'Padrão Conserva'!$B$21:$G$75,4,FALSE)</f>
        <v>2.6872750000000001E-2</v>
      </c>
      <c r="F29" s="186">
        <f>+$E29*F$20</f>
        <v>0</v>
      </c>
      <c r="G29" s="188">
        <f>+$E29*G$20</f>
        <v>0.1648643212499997</v>
      </c>
      <c r="H29" s="188">
        <f t="shared" ref="H29:AI29" si="3">+$E29*H$20</f>
        <v>0.1648643212499997</v>
      </c>
      <c r="I29" s="188">
        <f t="shared" si="3"/>
        <v>0.1648643212499997</v>
      </c>
      <c r="J29" s="188">
        <f t="shared" si="3"/>
        <v>0.1648643212499997</v>
      </c>
      <c r="K29" s="188">
        <f t="shared" si="3"/>
        <v>5.016246666666653E-2</v>
      </c>
      <c r="L29" s="188">
        <f t="shared" si="3"/>
        <v>5.016246666666653E-2</v>
      </c>
      <c r="M29" s="188">
        <f t="shared" si="3"/>
        <v>5.016246666666653E-2</v>
      </c>
      <c r="N29" s="188">
        <f t="shared" si="3"/>
        <v>5.016246666666653E-2</v>
      </c>
      <c r="O29" s="188">
        <f t="shared" si="3"/>
        <v>5.016246666666653E-2</v>
      </c>
      <c r="P29" s="188">
        <f t="shared" si="3"/>
        <v>5.016246666666653E-2</v>
      </c>
      <c r="Q29" s="188">
        <f t="shared" si="3"/>
        <v>5.016246666666653E-2</v>
      </c>
      <c r="R29" s="188">
        <f t="shared" si="3"/>
        <v>5.016246666666653E-2</v>
      </c>
      <c r="S29" s="188">
        <f t="shared" si="3"/>
        <v>5.016246666666653E-2</v>
      </c>
      <c r="T29" s="188">
        <f t="shared" si="3"/>
        <v>5.016246666666653E-2</v>
      </c>
      <c r="U29" s="188">
        <f t="shared" si="3"/>
        <v>5.016246666666653E-2</v>
      </c>
      <c r="V29" s="188">
        <f t="shared" si="3"/>
        <v>5.016246666666653E-2</v>
      </c>
      <c r="W29" s="188">
        <f t="shared" si="3"/>
        <v>5.016246666666653E-2</v>
      </c>
      <c r="X29" s="188">
        <f t="shared" si="3"/>
        <v>5.016246666666653E-2</v>
      </c>
      <c r="Y29" s="188">
        <f t="shared" si="3"/>
        <v>5.016246666666653E-2</v>
      </c>
      <c r="Z29" s="188">
        <f t="shared" si="3"/>
        <v>5.016246666666653E-2</v>
      </c>
      <c r="AA29" s="188">
        <f t="shared" si="3"/>
        <v>5.016246666666653E-2</v>
      </c>
      <c r="AB29" s="188">
        <f t="shared" si="3"/>
        <v>5.016246666666653E-2</v>
      </c>
      <c r="AC29" s="188">
        <f t="shared" si="3"/>
        <v>5.016246666666653E-2</v>
      </c>
      <c r="AD29" s="188">
        <f t="shared" si="3"/>
        <v>5.016246666666653E-2</v>
      </c>
      <c r="AE29" s="188">
        <f t="shared" si="3"/>
        <v>5.016246666666653E-2</v>
      </c>
      <c r="AF29" s="188">
        <f t="shared" si="3"/>
        <v>5.016246666666653E-2</v>
      </c>
      <c r="AG29" s="188">
        <f t="shared" si="3"/>
        <v>5.016246666666653E-2</v>
      </c>
      <c r="AH29" s="188">
        <f t="shared" si="3"/>
        <v>5.016246666666653E-2</v>
      </c>
      <c r="AI29" s="188">
        <f t="shared" si="3"/>
        <v>5.016246666666653E-2</v>
      </c>
      <c r="AJ29" s="324">
        <f>SUM(F29:AI29)</f>
        <v>1.9135189516666611</v>
      </c>
    </row>
    <row r="30" spans="2:38" ht="14.4">
      <c r="B30" s="323" t="s">
        <v>898</v>
      </c>
      <c r="C30" s="183" t="s">
        <v>814</v>
      </c>
      <c r="D30" s="184" t="str">
        <f>VLOOKUP(B30,'Padrão Conserva'!$B$21:$G$75,3,FALSE)</f>
        <v>t/m³</v>
      </c>
      <c r="E30" s="185">
        <f>VLOOKUP(B30,'Padrão Conserva'!$B$21:$G$75,4,FALSE)</f>
        <v>5.9996399999999998E-2</v>
      </c>
      <c r="F30" s="186">
        <f>+$E30*F$23</f>
        <v>0</v>
      </c>
      <c r="G30" s="188">
        <f t="shared" ref="G30:AI30" si="4">+$E30*G$23</f>
        <v>1.8551126865599963</v>
      </c>
      <c r="H30" s="188">
        <f t="shared" si="4"/>
        <v>1.8551126865599963</v>
      </c>
      <c r="I30" s="188">
        <f t="shared" si="4"/>
        <v>1.8551126865599963</v>
      </c>
      <c r="J30" s="188">
        <f t="shared" si="4"/>
        <v>1.8551126865599963</v>
      </c>
      <c r="K30" s="188">
        <f t="shared" si="4"/>
        <v>0.56444613119999842</v>
      </c>
      <c r="L30" s="188">
        <f t="shared" si="4"/>
        <v>0.56444613119999842</v>
      </c>
      <c r="M30" s="188">
        <f t="shared" si="4"/>
        <v>0.56444613119999842</v>
      </c>
      <c r="N30" s="188">
        <f t="shared" si="4"/>
        <v>0.56444613119999842</v>
      </c>
      <c r="O30" s="188">
        <f t="shared" si="4"/>
        <v>0.56444613119999842</v>
      </c>
      <c r="P30" s="188">
        <f t="shared" si="4"/>
        <v>0.56444613119999842</v>
      </c>
      <c r="Q30" s="188">
        <f t="shared" si="4"/>
        <v>0.56444613119999842</v>
      </c>
      <c r="R30" s="188">
        <f t="shared" si="4"/>
        <v>0.56444613119999842</v>
      </c>
      <c r="S30" s="188">
        <f t="shared" si="4"/>
        <v>0.56444613119999842</v>
      </c>
      <c r="T30" s="188">
        <f t="shared" si="4"/>
        <v>0.56444613119999842</v>
      </c>
      <c r="U30" s="188">
        <f t="shared" si="4"/>
        <v>0.56444613119999842</v>
      </c>
      <c r="V30" s="188">
        <f t="shared" si="4"/>
        <v>0.56444613119999842</v>
      </c>
      <c r="W30" s="188">
        <f t="shared" si="4"/>
        <v>0.56444613119999842</v>
      </c>
      <c r="X30" s="188">
        <f t="shared" si="4"/>
        <v>0.56444613119999842</v>
      </c>
      <c r="Y30" s="188">
        <f t="shared" si="4"/>
        <v>0.56444613119999842</v>
      </c>
      <c r="Z30" s="188">
        <f t="shared" si="4"/>
        <v>0.56444613119999842</v>
      </c>
      <c r="AA30" s="188">
        <f t="shared" si="4"/>
        <v>0.56444613119999842</v>
      </c>
      <c r="AB30" s="188">
        <f t="shared" si="4"/>
        <v>0.56444613119999842</v>
      </c>
      <c r="AC30" s="188">
        <f t="shared" si="4"/>
        <v>0.56444613119999842</v>
      </c>
      <c r="AD30" s="188">
        <f t="shared" si="4"/>
        <v>0.56444613119999842</v>
      </c>
      <c r="AE30" s="188">
        <f t="shared" si="4"/>
        <v>0.56444613119999842</v>
      </c>
      <c r="AF30" s="188">
        <f t="shared" si="4"/>
        <v>0.56444613119999842</v>
      </c>
      <c r="AG30" s="188">
        <f t="shared" si="4"/>
        <v>0.56444613119999842</v>
      </c>
      <c r="AH30" s="188">
        <f t="shared" si="4"/>
        <v>0.56444613119999842</v>
      </c>
      <c r="AI30" s="188">
        <f t="shared" si="4"/>
        <v>0.56444613119999842</v>
      </c>
      <c r="AJ30" s="324">
        <f>SUM(F30:AI30)</f>
        <v>21.531604026239933</v>
      </c>
    </row>
    <row r="31" spans="2:38">
      <c r="B31" s="207"/>
      <c r="C31" s="206" t="s">
        <v>84</v>
      </c>
      <c r="D31" s="207"/>
      <c r="E31" s="276"/>
      <c r="F31" s="277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  <c r="U31" s="278"/>
      <c r="V31" s="278"/>
      <c r="W31" s="278"/>
      <c r="X31" s="278"/>
      <c r="Y31" s="278"/>
      <c r="Z31" s="278"/>
      <c r="AA31" s="278"/>
      <c r="AB31" s="278"/>
      <c r="AC31" s="278"/>
      <c r="AD31" s="278"/>
      <c r="AE31" s="278"/>
      <c r="AF31" s="278"/>
      <c r="AG31" s="278"/>
      <c r="AH31" s="278"/>
      <c r="AI31" s="278"/>
      <c r="AJ31" s="326"/>
    </row>
    <row r="32" spans="2:38">
      <c r="B32" s="29"/>
      <c r="C32" s="24" t="s">
        <v>85</v>
      </c>
      <c r="D32" s="29"/>
      <c r="E32" s="32"/>
      <c r="F32" s="3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325"/>
    </row>
    <row r="33" spans="2:38" ht="28.8">
      <c r="B33" s="323" t="s">
        <v>916</v>
      </c>
      <c r="C33" s="322" t="s">
        <v>899</v>
      </c>
      <c r="D33" s="184" t="str">
        <f>VLOOKUP(B33,'Padrão Conserva'!$B$21:$G$75,3,FALSE)</f>
        <v>m²/km eq.</v>
      </c>
      <c r="E33" s="185">
        <f>VLOOKUP(B33,'Padrão Conserva'!$B$21:$G$75,4,FALSE)</f>
        <v>19</v>
      </c>
      <c r="F33" s="186">
        <v>0</v>
      </c>
      <c r="G33" s="188">
        <f>$E33*'Ext Equiv'!F120</f>
        <v>116.56499999999977</v>
      </c>
      <c r="H33" s="188">
        <f>$E33*'Ext Equiv'!G120</f>
        <v>116.56499999999977</v>
      </c>
      <c r="I33" s="188">
        <f>$E33*'Ext Equiv'!H120</f>
        <v>116.56499999999977</v>
      </c>
      <c r="J33" s="188">
        <f>$E33*'Ext Equiv'!I120</f>
        <v>116.56499999999977</v>
      </c>
      <c r="K33" s="188">
        <f>$E33*'Ext Equiv'!J120</f>
        <v>35.466666666666569</v>
      </c>
      <c r="L33" s="188">
        <f>$E33*'Ext Equiv'!K120</f>
        <v>35.466666666666569</v>
      </c>
      <c r="M33" s="188">
        <f>$E33*'Ext Equiv'!L120</f>
        <v>35.466666666666569</v>
      </c>
      <c r="N33" s="188">
        <f>$E33*'Ext Equiv'!M120</f>
        <v>35.466666666666569</v>
      </c>
      <c r="O33" s="188">
        <f>$E33*'Ext Equiv'!N120</f>
        <v>35.466666666666569</v>
      </c>
      <c r="P33" s="188">
        <f>$E33*'Ext Equiv'!O120</f>
        <v>35.466666666666569</v>
      </c>
      <c r="Q33" s="188">
        <f>$E33*'Ext Equiv'!P120</f>
        <v>35.466666666666569</v>
      </c>
      <c r="R33" s="188">
        <f>$E33*'Ext Equiv'!Q120</f>
        <v>35.466666666666569</v>
      </c>
      <c r="S33" s="188">
        <f>$E33*'Ext Equiv'!R120</f>
        <v>35.466666666666569</v>
      </c>
      <c r="T33" s="188">
        <f>$E33*'Ext Equiv'!S120</f>
        <v>35.466666666666569</v>
      </c>
      <c r="U33" s="188">
        <f>$E33*'Ext Equiv'!T120</f>
        <v>35.466666666666569</v>
      </c>
      <c r="V33" s="188">
        <f>$E33*'Ext Equiv'!U120</f>
        <v>35.466666666666569</v>
      </c>
      <c r="W33" s="188">
        <f>$E33*'Ext Equiv'!V120</f>
        <v>35.466666666666569</v>
      </c>
      <c r="X33" s="188">
        <f>$E33*'Ext Equiv'!W120</f>
        <v>35.466666666666569</v>
      </c>
      <c r="Y33" s="188">
        <f>$E33*'Ext Equiv'!X120</f>
        <v>35.466666666666569</v>
      </c>
      <c r="Z33" s="188">
        <f>$E33*'Ext Equiv'!Y120</f>
        <v>35.466666666666569</v>
      </c>
      <c r="AA33" s="188">
        <f>$E33*'Ext Equiv'!Z120</f>
        <v>35.466666666666569</v>
      </c>
      <c r="AB33" s="188">
        <f>$E33*'Ext Equiv'!AA120</f>
        <v>35.466666666666569</v>
      </c>
      <c r="AC33" s="188">
        <f>$E33*'Ext Equiv'!AB120</f>
        <v>35.466666666666569</v>
      </c>
      <c r="AD33" s="188">
        <f>$E33*'Ext Equiv'!AC120</f>
        <v>35.466666666666569</v>
      </c>
      <c r="AE33" s="188">
        <f>$E33*'Ext Equiv'!AD120</f>
        <v>35.466666666666569</v>
      </c>
      <c r="AF33" s="188">
        <f>$E33*'Ext Equiv'!AE120</f>
        <v>35.466666666666569</v>
      </c>
      <c r="AG33" s="188">
        <f>$E33*'Ext Equiv'!AF120</f>
        <v>35.466666666666569</v>
      </c>
      <c r="AH33" s="188">
        <f>$E33*'Ext Equiv'!AG120</f>
        <v>35.466666666666569</v>
      </c>
      <c r="AI33" s="188">
        <f>$E33*'Ext Equiv'!AH120</f>
        <v>35.466666666666569</v>
      </c>
      <c r="AJ33" s="324">
        <f>SUM(F33:AI33)</f>
        <v>1352.9266666666626</v>
      </c>
    </row>
    <row r="34" spans="2:38" ht="28.8">
      <c r="B34" s="323" t="s">
        <v>917</v>
      </c>
      <c r="C34" s="322" t="s">
        <v>900</v>
      </c>
      <c r="D34" s="184" t="str">
        <f>VLOOKUP(B34,'Padrão Conserva'!$B$21:$G$75,3,FALSE)</f>
        <v>ud/km eq.</v>
      </c>
      <c r="E34" s="185">
        <f>VLOOKUP(B34,'Padrão Conserva'!$B$21:$G$75,4,FALSE)</f>
        <v>12.5</v>
      </c>
      <c r="F34" s="186">
        <v>0</v>
      </c>
      <c r="G34" s="188">
        <f>$E34*'Ext Equiv'!F120</f>
        <v>76.687499999999858</v>
      </c>
      <c r="H34" s="188">
        <f>$E34*'Ext Equiv'!G120</f>
        <v>76.687499999999858</v>
      </c>
      <c r="I34" s="188">
        <f>$E34*'Ext Equiv'!H120</f>
        <v>76.687499999999858</v>
      </c>
      <c r="J34" s="188">
        <f>$E34*'Ext Equiv'!I120</f>
        <v>76.687499999999858</v>
      </c>
      <c r="K34" s="188">
        <f>$E34*'Ext Equiv'!J120</f>
        <v>23.333333333333268</v>
      </c>
      <c r="L34" s="188">
        <f>$E34*'Ext Equiv'!K120</f>
        <v>23.333333333333268</v>
      </c>
      <c r="M34" s="188">
        <f>$E34*'Ext Equiv'!L120</f>
        <v>23.333333333333268</v>
      </c>
      <c r="N34" s="188">
        <f>$E34*'Ext Equiv'!M120</f>
        <v>23.333333333333268</v>
      </c>
      <c r="O34" s="188">
        <f>$E34*'Ext Equiv'!N120</f>
        <v>23.333333333333268</v>
      </c>
      <c r="P34" s="188">
        <f>$E34*'Ext Equiv'!O120</f>
        <v>23.333333333333268</v>
      </c>
      <c r="Q34" s="188">
        <f>$E34*'Ext Equiv'!P120</f>
        <v>23.333333333333268</v>
      </c>
      <c r="R34" s="188">
        <f>$E34*'Ext Equiv'!Q120</f>
        <v>23.333333333333268</v>
      </c>
      <c r="S34" s="188">
        <f>$E34*'Ext Equiv'!R120</f>
        <v>23.333333333333268</v>
      </c>
      <c r="T34" s="188">
        <f>$E34*'Ext Equiv'!S120</f>
        <v>23.333333333333268</v>
      </c>
      <c r="U34" s="188">
        <f>$E34*'Ext Equiv'!T120</f>
        <v>23.333333333333268</v>
      </c>
      <c r="V34" s="188">
        <f>$E34*'Ext Equiv'!U120</f>
        <v>23.333333333333268</v>
      </c>
      <c r="W34" s="188">
        <f>$E34*'Ext Equiv'!V120</f>
        <v>23.333333333333268</v>
      </c>
      <c r="X34" s="188">
        <f>$E34*'Ext Equiv'!W120</f>
        <v>23.333333333333268</v>
      </c>
      <c r="Y34" s="188">
        <f>$E34*'Ext Equiv'!X120</f>
        <v>23.333333333333268</v>
      </c>
      <c r="Z34" s="188">
        <f>$E34*'Ext Equiv'!Y120</f>
        <v>23.333333333333268</v>
      </c>
      <c r="AA34" s="188">
        <f>$E34*'Ext Equiv'!Z120</f>
        <v>23.333333333333268</v>
      </c>
      <c r="AB34" s="188">
        <f>$E34*'Ext Equiv'!AA120</f>
        <v>23.333333333333268</v>
      </c>
      <c r="AC34" s="188">
        <f>$E34*'Ext Equiv'!AB120</f>
        <v>23.333333333333268</v>
      </c>
      <c r="AD34" s="188">
        <f>$E34*'Ext Equiv'!AC120</f>
        <v>23.333333333333268</v>
      </c>
      <c r="AE34" s="188">
        <f>$E34*'Ext Equiv'!AD120</f>
        <v>23.333333333333268</v>
      </c>
      <c r="AF34" s="188">
        <f>$E34*'Ext Equiv'!AE120</f>
        <v>23.333333333333268</v>
      </c>
      <c r="AG34" s="188">
        <f>$E34*'Ext Equiv'!AF120</f>
        <v>23.333333333333268</v>
      </c>
      <c r="AH34" s="188">
        <f>$E34*'Ext Equiv'!AG120</f>
        <v>23.333333333333268</v>
      </c>
      <c r="AI34" s="188">
        <f>$E34*'Ext Equiv'!AH120</f>
        <v>23.333333333333268</v>
      </c>
      <c r="AJ34" s="324">
        <f>SUM(F34:AI34)</f>
        <v>890.08333333333087</v>
      </c>
    </row>
    <row r="35" spans="2:38" ht="28.8">
      <c r="B35" s="323" t="s">
        <v>918</v>
      </c>
      <c r="C35" s="322" t="s">
        <v>901</v>
      </c>
      <c r="D35" s="184" t="str">
        <f>VLOOKUP(B35,'Padrão Conserva'!$B$21:$G$75,3,FALSE)</f>
        <v>ud/km eq.</v>
      </c>
      <c r="E35" s="185">
        <f>VLOOKUP(B35,'Padrão Conserva'!$B$21:$G$75,4,FALSE)</f>
        <v>1</v>
      </c>
      <c r="F35" s="186">
        <v>0</v>
      </c>
      <c r="G35" s="188">
        <f>$E35*'Ext Equiv'!F120</f>
        <v>6.1349999999999882</v>
      </c>
      <c r="H35" s="188">
        <f>$E35*'Ext Equiv'!G120</f>
        <v>6.1349999999999882</v>
      </c>
      <c r="I35" s="188">
        <f>$E35*'Ext Equiv'!H120</f>
        <v>6.1349999999999882</v>
      </c>
      <c r="J35" s="188">
        <f>$E35*'Ext Equiv'!I120</f>
        <v>6.1349999999999882</v>
      </c>
      <c r="K35" s="188">
        <f>$E35*'Ext Equiv'!J120</f>
        <v>1.8666666666666616</v>
      </c>
      <c r="L35" s="188">
        <f>$E35*'Ext Equiv'!K120</f>
        <v>1.8666666666666616</v>
      </c>
      <c r="M35" s="188">
        <f>$E35*'Ext Equiv'!L120</f>
        <v>1.8666666666666616</v>
      </c>
      <c r="N35" s="188">
        <f>$E35*'Ext Equiv'!M120</f>
        <v>1.8666666666666616</v>
      </c>
      <c r="O35" s="188">
        <f>$E35*'Ext Equiv'!N120</f>
        <v>1.8666666666666616</v>
      </c>
      <c r="P35" s="188">
        <f>$E35*'Ext Equiv'!O120</f>
        <v>1.8666666666666616</v>
      </c>
      <c r="Q35" s="188">
        <f>$E35*'Ext Equiv'!P120</f>
        <v>1.8666666666666616</v>
      </c>
      <c r="R35" s="188">
        <f>$E35*'Ext Equiv'!Q120</f>
        <v>1.8666666666666616</v>
      </c>
      <c r="S35" s="188">
        <f>$E35*'Ext Equiv'!R120</f>
        <v>1.8666666666666616</v>
      </c>
      <c r="T35" s="188">
        <f>$E35*'Ext Equiv'!S120</f>
        <v>1.8666666666666616</v>
      </c>
      <c r="U35" s="188">
        <f>$E35*'Ext Equiv'!T120</f>
        <v>1.8666666666666616</v>
      </c>
      <c r="V35" s="188">
        <f>$E35*'Ext Equiv'!U120</f>
        <v>1.8666666666666616</v>
      </c>
      <c r="W35" s="188">
        <f>$E35*'Ext Equiv'!V120</f>
        <v>1.8666666666666616</v>
      </c>
      <c r="X35" s="188">
        <f>$E35*'Ext Equiv'!W120</f>
        <v>1.8666666666666616</v>
      </c>
      <c r="Y35" s="188">
        <f>$E35*'Ext Equiv'!X120</f>
        <v>1.8666666666666616</v>
      </c>
      <c r="Z35" s="188">
        <f>$E35*'Ext Equiv'!Y120</f>
        <v>1.8666666666666616</v>
      </c>
      <c r="AA35" s="188">
        <f>$E35*'Ext Equiv'!Z120</f>
        <v>1.8666666666666616</v>
      </c>
      <c r="AB35" s="188">
        <f>$E35*'Ext Equiv'!AA120</f>
        <v>1.8666666666666616</v>
      </c>
      <c r="AC35" s="188">
        <f>$E35*'Ext Equiv'!AB120</f>
        <v>1.8666666666666616</v>
      </c>
      <c r="AD35" s="188">
        <f>$E35*'Ext Equiv'!AC120</f>
        <v>1.8666666666666616</v>
      </c>
      <c r="AE35" s="188">
        <f>$E35*'Ext Equiv'!AD120</f>
        <v>1.8666666666666616</v>
      </c>
      <c r="AF35" s="188">
        <f>$E35*'Ext Equiv'!AE120</f>
        <v>1.8666666666666616</v>
      </c>
      <c r="AG35" s="188">
        <f>$E35*'Ext Equiv'!AF120</f>
        <v>1.8666666666666616</v>
      </c>
      <c r="AH35" s="188">
        <f>$E35*'Ext Equiv'!AG120</f>
        <v>1.8666666666666616</v>
      </c>
      <c r="AI35" s="188">
        <f>$E35*'Ext Equiv'!AH120</f>
        <v>1.8666666666666616</v>
      </c>
      <c r="AJ35" s="324">
        <f>SUM(F35:AI35)</f>
        <v>71.206666666666464</v>
      </c>
      <c r="AL35" s="40"/>
    </row>
    <row r="36" spans="2:38" ht="14.4">
      <c r="B36" s="323" t="s">
        <v>919</v>
      </c>
      <c r="C36" s="322" t="s">
        <v>87</v>
      </c>
      <c r="D36" s="184" t="str">
        <f>VLOOKUP(B36,'Padrão Conserva'!$B$21:$G$75,3,FALSE)</f>
        <v>ud/km eq.</v>
      </c>
      <c r="E36" s="185">
        <f>VLOOKUP(B36,'Padrão Conserva'!$B$21:$G$75,4,FALSE)</f>
        <v>2.2000000000000002</v>
      </c>
      <c r="F36" s="186">
        <v>0</v>
      </c>
      <c r="G36" s="188">
        <f>$E36*'Ext Equiv'!F120</f>
        <v>13.496999999999975</v>
      </c>
      <c r="H36" s="188">
        <f>$E36*'Ext Equiv'!G120</f>
        <v>13.496999999999975</v>
      </c>
      <c r="I36" s="188">
        <f>$E36*'Ext Equiv'!H120</f>
        <v>13.496999999999975</v>
      </c>
      <c r="J36" s="188">
        <f>$E36*'Ext Equiv'!I120</f>
        <v>13.496999999999975</v>
      </c>
      <c r="K36" s="188">
        <f>$E36*'Ext Equiv'!J120</f>
        <v>4.1066666666666558</v>
      </c>
      <c r="L36" s="188">
        <f>$E36*'Ext Equiv'!K120</f>
        <v>4.1066666666666558</v>
      </c>
      <c r="M36" s="188">
        <f>$E36*'Ext Equiv'!L120</f>
        <v>4.1066666666666558</v>
      </c>
      <c r="N36" s="188">
        <f>$E36*'Ext Equiv'!M120</f>
        <v>4.1066666666666558</v>
      </c>
      <c r="O36" s="188">
        <f>$E36*'Ext Equiv'!N120</f>
        <v>4.1066666666666558</v>
      </c>
      <c r="P36" s="188">
        <f>$E36*'Ext Equiv'!O120</f>
        <v>4.1066666666666558</v>
      </c>
      <c r="Q36" s="188">
        <f>$E36*'Ext Equiv'!P120</f>
        <v>4.1066666666666558</v>
      </c>
      <c r="R36" s="188">
        <f>$E36*'Ext Equiv'!Q120</f>
        <v>4.1066666666666558</v>
      </c>
      <c r="S36" s="188">
        <f>$E36*'Ext Equiv'!R120</f>
        <v>4.1066666666666558</v>
      </c>
      <c r="T36" s="188">
        <f>$E36*'Ext Equiv'!S120</f>
        <v>4.1066666666666558</v>
      </c>
      <c r="U36" s="188">
        <f>$E36*'Ext Equiv'!T120</f>
        <v>4.1066666666666558</v>
      </c>
      <c r="V36" s="188">
        <f>$E36*'Ext Equiv'!U120</f>
        <v>4.1066666666666558</v>
      </c>
      <c r="W36" s="188">
        <f>$E36*'Ext Equiv'!V120</f>
        <v>4.1066666666666558</v>
      </c>
      <c r="X36" s="188">
        <f>$E36*'Ext Equiv'!W120</f>
        <v>4.1066666666666558</v>
      </c>
      <c r="Y36" s="188">
        <f>$E36*'Ext Equiv'!X120</f>
        <v>4.1066666666666558</v>
      </c>
      <c r="Z36" s="188">
        <f>$E36*'Ext Equiv'!Y120</f>
        <v>4.1066666666666558</v>
      </c>
      <c r="AA36" s="188">
        <f>$E36*'Ext Equiv'!Z120</f>
        <v>4.1066666666666558</v>
      </c>
      <c r="AB36" s="188">
        <f>$E36*'Ext Equiv'!AA120</f>
        <v>4.1066666666666558</v>
      </c>
      <c r="AC36" s="188">
        <f>$E36*'Ext Equiv'!AB120</f>
        <v>4.1066666666666558</v>
      </c>
      <c r="AD36" s="188">
        <f>$E36*'Ext Equiv'!AC120</f>
        <v>4.1066666666666558</v>
      </c>
      <c r="AE36" s="188">
        <f>$E36*'Ext Equiv'!AD120</f>
        <v>4.1066666666666558</v>
      </c>
      <c r="AF36" s="188">
        <f>$E36*'Ext Equiv'!AE120</f>
        <v>4.1066666666666558</v>
      </c>
      <c r="AG36" s="188">
        <f>$E36*'Ext Equiv'!AF120</f>
        <v>4.1066666666666558</v>
      </c>
      <c r="AH36" s="188">
        <f>$E36*'Ext Equiv'!AG120</f>
        <v>4.1066666666666558</v>
      </c>
      <c r="AI36" s="188">
        <f>$E36*'Ext Equiv'!AH120</f>
        <v>4.1066666666666558</v>
      </c>
      <c r="AJ36" s="324">
        <f>SUM(F36:AI36)</f>
        <v>156.65466666666629</v>
      </c>
    </row>
    <row r="37" spans="2:38">
      <c r="B37" s="29"/>
      <c r="C37" s="24" t="s">
        <v>88</v>
      </c>
      <c r="D37" s="29"/>
      <c r="E37" s="36"/>
      <c r="F37" s="3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325"/>
    </row>
    <row r="38" spans="2:38" ht="14.4">
      <c r="B38" s="323" t="s">
        <v>920</v>
      </c>
      <c r="C38" s="183" t="s">
        <v>902</v>
      </c>
      <c r="D38" s="184" t="str">
        <f>VLOOKUP(B38,'Padrão Conserva'!$B$21:$G$75,3,FALSE)</f>
        <v>m²/km eq.</v>
      </c>
      <c r="E38" s="185">
        <f>VLOOKUP(B38,'Padrão Conserva'!$B$21:$G$75,4,FALSE)</f>
        <v>2</v>
      </c>
      <c r="F38" s="186">
        <v>0</v>
      </c>
      <c r="G38" s="188">
        <f>'Ext Equiv'!F120*$E38</f>
        <v>12.269999999999976</v>
      </c>
      <c r="H38" s="188">
        <f>'Ext Equiv'!G120*$E38</f>
        <v>12.269999999999976</v>
      </c>
      <c r="I38" s="188">
        <f>'Ext Equiv'!H120*$E38</f>
        <v>12.269999999999976</v>
      </c>
      <c r="J38" s="188">
        <f>'Ext Equiv'!I120*$E38</f>
        <v>12.269999999999976</v>
      </c>
      <c r="K38" s="188">
        <f>'Ext Equiv'!J120*$E38</f>
        <v>3.7333333333333232</v>
      </c>
      <c r="L38" s="188">
        <f>'Ext Equiv'!K120*$E38</f>
        <v>3.7333333333333232</v>
      </c>
      <c r="M38" s="188">
        <f>'Ext Equiv'!L120*$E38</f>
        <v>3.7333333333333232</v>
      </c>
      <c r="N38" s="188">
        <f>'Ext Equiv'!M120*$E38</f>
        <v>3.7333333333333232</v>
      </c>
      <c r="O38" s="188">
        <f>'Ext Equiv'!N120*$E38</f>
        <v>3.7333333333333232</v>
      </c>
      <c r="P38" s="188">
        <f>'Ext Equiv'!O120*$E38</f>
        <v>3.7333333333333232</v>
      </c>
      <c r="Q38" s="188">
        <f>'Ext Equiv'!P120*$E38</f>
        <v>3.7333333333333232</v>
      </c>
      <c r="R38" s="188">
        <f>'Ext Equiv'!Q120*$E38</f>
        <v>3.7333333333333232</v>
      </c>
      <c r="S38" s="188">
        <f>'Ext Equiv'!R120*$E38</f>
        <v>3.7333333333333232</v>
      </c>
      <c r="T38" s="188">
        <f>'Ext Equiv'!S120*$E38</f>
        <v>3.7333333333333232</v>
      </c>
      <c r="U38" s="188">
        <f>'Ext Equiv'!T120*$E38</f>
        <v>3.7333333333333232</v>
      </c>
      <c r="V38" s="188">
        <f>'Ext Equiv'!U120*$E38</f>
        <v>3.7333333333333232</v>
      </c>
      <c r="W38" s="188">
        <f>'Ext Equiv'!V120*$E38</f>
        <v>3.7333333333333232</v>
      </c>
      <c r="X38" s="188">
        <f>'Ext Equiv'!W120*$E38</f>
        <v>3.7333333333333232</v>
      </c>
      <c r="Y38" s="188">
        <f>'Ext Equiv'!X120*$E38</f>
        <v>3.7333333333333232</v>
      </c>
      <c r="Z38" s="188">
        <f>'Ext Equiv'!Y120*$E38</f>
        <v>3.7333333333333232</v>
      </c>
      <c r="AA38" s="188">
        <f>'Ext Equiv'!Z120*$E38</f>
        <v>3.7333333333333232</v>
      </c>
      <c r="AB38" s="188">
        <f>'Ext Equiv'!AA120*$E38</f>
        <v>3.7333333333333232</v>
      </c>
      <c r="AC38" s="188">
        <f>'Ext Equiv'!AB120*$E38</f>
        <v>3.7333333333333232</v>
      </c>
      <c r="AD38" s="188">
        <f>'Ext Equiv'!AC120*$E38</f>
        <v>3.7333333333333232</v>
      </c>
      <c r="AE38" s="188">
        <f>'Ext Equiv'!AD120*$E38</f>
        <v>3.7333333333333232</v>
      </c>
      <c r="AF38" s="188">
        <f>'Ext Equiv'!AE120*$E38</f>
        <v>3.7333333333333232</v>
      </c>
      <c r="AG38" s="188">
        <f>'Ext Equiv'!AF120*$E38</f>
        <v>3.7333333333333232</v>
      </c>
      <c r="AH38" s="188">
        <f>'Ext Equiv'!AG120*$E38</f>
        <v>3.7333333333333232</v>
      </c>
      <c r="AI38" s="188">
        <f>'Ext Equiv'!AH120*$E38</f>
        <v>3.7333333333333232</v>
      </c>
      <c r="AJ38" s="324">
        <f>SUM(F38:AI38)</f>
        <v>142.41333333333293</v>
      </c>
      <c r="AK38" s="40"/>
      <c r="AL38" s="40"/>
    </row>
    <row r="39" spans="2:38" ht="14.4">
      <c r="B39" s="323" t="s">
        <v>919</v>
      </c>
      <c r="C39" s="183" t="s">
        <v>903</v>
      </c>
      <c r="D39" s="184" t="str">
        <f>'Padrão Conserva'!$D$40</f>
        <v>m²/km eq.</v>
      </c>
      <c r="E39" s="185">
        <f>VLOOKUP(B39,'Padrão Conserva'!$B$21:$G$75,4,FALSE)</f>
        <v>2.2000000000000002</v>
      </c>
      <c r="F39" s="186">
        <v>0</v>
      </c>
      <c r="G39" s="188">
        <f>'Ext Equiv'!F120*$E39</f>
        <v>13.496999999999975</v>
      </c>
      <c r="H39" s="188">
        <f>'Ext Equiv'!G120*$E39</f>
        <v>13.496999999999975</v>
      </c>
      <c r="I39" s="188">
        <f>'Ext Equiv'!H120*$E39</f>
        <v>13.496999999999975</v>
      </c>
      <c r="J39" s="188">
        <f>'Ext Equiv'!I120*$E39</f>
        <v>13.496999999999975</v>
      </c>
      <c r="K39" s="188">
        <f>'Ext Equiv'!J120*$E39</f>
        <v>4.1066666666666558</v>
      </c>
      <c r="L39" s="188">
        <f>'Ext Equiv'!K120*$E39</f>
        <v>4.1066666666666558</v>
      </c>
      <c r="M39" s="188">
        <f>'Ext Equiv'!L120*$E39</f>
        <v>4.1066666666666558</v>
      </c>
      <c r="N39" s="188">
        <f>'Ext Equiv'!M120*$E39</f>
        <v>4.1066666666666558</v>
      </c>
      <c r="O39" s="188">
        <f>'Ext Equiv'!N120*$E39</f>
        <v>4.1066666666666558</v>
      </c>
      <c r="P39" s="188">
        <f>'Ext Equiv'!O120*$E39</f>
        <v>4.1066666666666558</v>
      </c>
      <c r="Q39" s="188">
        <f>'Ext Equiv'!P120*$E39</f>
        <v>4.1066666666666558</v>
      </c>
      <c r="R39" s="188">
        <f>'Ext Equiv'!Q120*$E39</f>
        <v>4.1066666666666558</v>
      </c>
      <c r="S39" s="188">
        <f>'Ext Equiv'!R120*$E39</f>
        <v>4.1066666666666558</v>
      </c>
      <c r="T39" s="188">
        <f>'Ext Equiv'!S120*$E39</f>
        <v>4.1066666666666558</v>
      </c>
      <c r="U39" s="188">
        <f>'Ext Equiv'!T120*$E39</f>
        <v>4.1066666666666558</v>
      </c>
      <c r="V39" s="188">
        <f>'Ext Equiv'!U120*$E39</f>
        <v>4.1066666666666558</v>
      </c>
      <c r="W39" s="188">
        <f>'Ext Equiv'!V120*$E39</f>
        <v>4.1066666666666558</v>
      </c>
      <c r="X39" s="188">
        <f>'Ext Equiv'!W120*$E39</f>
        <v>4.1066666666666558</v>
      </c>
      <c r="Y39" s="188">
        <f>'Ext Equiv'!X120*$E39</f>
        <v>4.1066666666666558</v>
      </c>
      <c r="Z39" s="188">
        <f>'Ext Equiv'!Y120*$E39</f>
        <v>4.1066666666666558</v>
      </c>
      <c r="AA39" s="188">
        <f>'Ext Equiv'!Z120*$E39</f>
        <v>4.1066666666666558</v>
      </c>
      <c r="AB39" s="188">
        <f>'Ext Equiv'!AA120*$E39</f>
        <v>4.1066666666666558</v>
      </c>
      <c r="AC39" s="188">
        <f>'Ext Equiv'!AB120*$E39</f>
        <v>4.1066666666666558</v>
      </c>
      <c r="AD39" s="188">
        <f>'Ext Equiv'!AC120*$E39</f>
        <v>4.1066666666666558</v>
      </c>
      <c r="AE39" s="188">
        <f>'Ext Equiv'!AD120*$E39</f>
        <v>4.1066666666666558</v>
      </c>
      <c r="AF39" s="188">
        <f>'Ext Equiv'!AE120*$E39</f>
        <v>4.1066666666666558</v>
      </c>
      <c r="AG39" s="188">
        <f>'Ext Equiv'!AF120*$E39</f>
        <v>4.1066666666666558</v>
      </c>
      <c r="AH39" s="188">
        <f>'Ext Equiv'!AG120*$E39</f>
        <v>4.1066666666666558</v>
      </c>
      <c r="AI39" s="188">
        <f>'Ext Equiv'!AH120*$E39</f>
        <v>4.1066666666666558</v>
      </c>
      <c r="AJ39" s="324">
        <f>SUM(F39:AI39)</f>
        <v>156.65466666666629</v>
      </c>
      <c r="AL39" s="40"/>
    </row>
    <row r="40" spans="2:38">
      <c r="B40" s="29"/>
      <c r="C40" s="24" t="s">
        <v>89</v>
      </c>
      <c r="D40" s="29"/>
      <c r="E40" s="36"/>
      <c r="F40" s="3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325"/>
    </row>
    <row r="41" spans="2:38" ht="14.4">
      <c r="B41" s="323" t="s">
        <v>921</v>
      </c>
      <c r="C41" s="183" t="s">
        <v>90</v>
      </c>
      <c r="D41" s="184" t="str">
        <f>VLOOKUP(B41,'Padrão Conserva'!$B$21:$G$75,3,FALSE)</f>
        <v>m/km</v>
      </c>
      <c r="E41" s="185">
        <f>VLOOKUP(B41,'Padrão Conserva'!$B$21:$G$75,4,FALSE)</f>
        <v>30</v>
      </c>
      <c r="F41" s="186">
        <v>0</v>
      </c>
      <c r="G41" s="188">
        <f>('Disp Segurança'!$C$31)*$E$41</f>
        <v>136.08000000000004</v>
      </c>
      <c r="H41" s="188">
        <f>('Disp Segurança'!$C$31)*$E$41</f>
        <v>136.08000000000004</v>
      </c>
      <c r="I41" s="188">
        <f>('Disp Segurança'!$C$31)*$E$41</f>
        <v>136.08000000000004</v>
      </c>
      <c r="J41" s="188">
        <f>('Disp Segurança'!$C$31)*$E$41</f>
        <v>136.08000000000004</v>
      </c>
      <c r="K41" s="188">
        <f>('Disp Segurança'!$C$31)*$E$41</f>
        <v>136.08000000000004</v>
      </c>
      <c r="L41" s="188">
        <f>('Disp Segurança'!$C$31)*$E$41</f>
        <v>136.08000000000004</v>
      </c>
      <c r="M41" s="188">
        <f>('Disp Segurança'!$C$31)*$E$41</f>
        <v>136.08000000000004</v>
      </c>
      <c r="N41" s="188">
        <f>('Disp Segurança'!$C$31)*$E$41</f>
        <v>136.08000000000004</v>
      </c>
      <c r="O41" s="188">
        <f>('Disp Segurança'!$C$31)*$E$41</f>
        <v>136.08000000000004</v>
      </c>
      <c r="P41" s="188">
        <f>('Disp Segurança'!$C$31)*$E$41</f>
        <v>136.08000000000004</v>
      </c>
      <c r="Q41" s="188">
        <f>('Disp Segurança'!$C$31)*$E$41</f>
        <v>136.08000000000004</v>
      </c>
      <c r="R41" s="188">
        <f>('Disp Segurança'!$C$31)*$E$41</f>
        <v>136.08000000000004</v>
      </c>
      <c r="S41" s="188">
        <f>('Disp Segurança'!$C$31)*$E$41</f>
        <v>136.08000000000004</v>
      </c>
      <c r="T41" s="188">
        <f>('Disp Segurança'!$C$31)*$E$41</f>
        <v>136.08000000000004</v>
      </c>
      <c r="U41" s="188">
        <f>('Disp Segurança'!$C$31)*$E$41</f>
        <v>136.08000000000004</v>
      </c>
      <c r="V41" s="188">
        <f>('Disp Segurança'!$C$31)*$E$41</f>
        <v>136.08000000000004</v>
      </c>
      <c r="W41" s="188">
        <f>('Disp Segurança'!$C$31)*$E$41</f>
        <v>136.08000000000004</v>
      </c>
      <c r="X41" s="188">
        <f>('Disp Segurança'!$C$31)*$E$41</f>
        <v>136.08000000000004</v>
      </c>
      <c r="Y41" s="188">
        <f>('Disp Segurança'!$C$31)*$E$41</f>
        <v>136.08000000000004</v>
      </c>
      <c r="Z41" s="188">
        <f>('Disp Segurança'!$C$31)*$E$41</f>
        <v>136.08000000000004</v>
      </c>
      <c r="AA41" s="188">
        <f>('Disp Segurança'!$C$31)*$E$41</f>
        <v>136.08000000000004</v>
      </c>
      <c r="AB41" s="188">
        <f>('Disp Segurança'!$C$31)*$E$41</f>
        <v>136.08000000000004</v>
      </c>
      <c r="AC41" s="188">
        <f>('Disp Segurança'!$C$31)*$E$41</f>
        <v>136.08000000000004</v>
      </c>
      <c r="AD41" s="188">
        <f>('Disp Segurança'!$C$31)*$E$41</f>
        <v>136.08000000000004</v>
      </c>
      <c r="AE41" s="188">
        <f>('Disp Segurança'!$C$31)*$E$41</f>
        <v>136.08000000000004</v>
      </c>
      <c r="AF41" s="188">
        <f>('Disp Segurança'!$C$31)*$E$41</f>
        <v>136.08000000000004</v>
      </c>
      <c r="AG41" s="188">
        <f>('Disp Segurança'!$C$31)*$E$41</f>
        <v>136.08000000000004</v>
      </c>
      <c r="AH41" s="188">
        <f>('Disp Segurança'!$C$31)*$E$41</f>
        <v>136.08000000000004</v>
      </c>
      <c r="AI41" s="188">
        <f>('Disp Segurança'!$C$31)*$E$41</f>
        <v>136.08000000000004</v>
      </c>
      <c r="AJ41" s="324">
        <f>SUM(F41:AI41)</f>
        <v>3946.3199999999988</v>
      </c>
    </row>
    <row r="42" spans="2:38" ht="14.4">
      <c r="B42" s="323" t="s">
        <v>922</v>
      </c>
      <c r="C42" s="183" t="s">
        <v>92</v>
      </c>
      <c r="D42" s="184" t="str">
        <f>VLOOKUP(B42,'Padrão Conserva'!$B$21:$G$75,3,FALSE)</f>
        <v>m³/km</v>
      </c>
      <c r="E42" s="185">
        <f>VLOOKUP(B42,'Padrão Conserva'!$B$21:$G$75,4,FALSE)</f>
        <v>0.2</v>
      </c>
      <c r="F42" s="186">
        <v>0</v>
      </c>
      <c r="G42" s="188">
        <f>'Disp Segurança'!$E$31*$E42</f>
        <v>0</v>
      </c>
      <c r="H42" s="188">
        <f>'Disp Segurança'!$E$31*$E42</f>
        <v>0</v>
      </c>
      <c r="I42" s="188">
        <f>'Disp Segurança'!$E$31*$E42</f>
        <v>0</v>
      </c>
      <c r="J42" s="188">
        <f>'Disp Segurança'!$E$31*$E42</f>
        <v>0</v>
      </c>
      <c r="K42" s="188">
        <f>'Disp Segurança'!$E$31*$E42</f>
        <v>0</v>
      </c>
      <c r="L42" s="188">
        <f>'Disp Segurança'!$E$31*$E42</f>
        <v>0</v>
      </c>
      <c r="M42" s="188">
        <f>'Disp Segurança'!$E$31*$E42</f>
        <v>0</v>
      </c>
      <c r="N42" s="188">
        <f>'Disp Segurança'!$E$31*$E42</f>
        <v>0</v>
      </c>
      <c r="O42" s="188">
        <f>'Disp Segurança'!$E$31*$E42</f>
        <v>0</v>
      </c>
      <c r="P42" s="188">
        <f>'Disp Segurança'!$E$31*$E42</f>
        <v>0</v>
      </c>
      <c r="Q42" s="188">
        <f>'Disp Segurança'!$E$31*$E42</f>
        <v>0</v>
      </c>
      <c r="R42" s="188">
        <f>'Disp Segurança'!$E$31*$E42</f>
        <v>0</v>
      </c>
      <c r="S42" s="188">
        <f>'Disp Segurança'!$E$31*$E42</f>
        <v>0</v>
      </c>
      <c r="T42" s="188">
        <f>'Disp Segurança'!$E$31*$E42</f>
        <v>0</v>
      </c>
      <c r="U42" s="188">
        <f>'Disp Segurança'!$E$31*$E42</f>
        <v>0</v>
      </c>
      <c r="V42" s="188">
        <f>'Disp Segurança'!$E$31*$E42</f>
        <v>0</v>
      </c>
      <c r="W42" s="188">
        <f>'Disp Segurança'!$E$31*$E42</f>
        <v>0</v>
      </c>
      <c r="X42" s="188">
        <f>'Disp Segurança'!$E$31*$E42</f>
        <v>0</v>
      </c>
      <c r="Y42" s="188">
        <f>'Disp Segurança'!$E$31*$E42</f>
        <v>0</v>
      </c>
      <c r="Z42" s="188">
        <f>'Disp Segurança'!$E$31*$E42</f>
        <v>0</v>
      </c>
      <c r="AA42" s="188">
        <f>'Disp Segurança'!$E$31*$E42</f>
        <v>0</v>
      </c>
      <c r="AB42" s="188">
        <f>'Disp Segurança'!$E$31*$E42</f>
        <v>0</v>
      </c>
      <c r="AC42" s="188">
        <f>'Disp Segurança'!$E$31*$E42</f>
        <v>0</v>
      </c>
      <c r="AD42" s="188">
        <f>'Disp Segurança'!$E$31*$E42</f>
        <v>0</v>
      </c>
      <c r="AE42" s="188">
        <f>'Disp Segurança'!$E$31*$E42</f>
        <v>0</v>
      </c>
      <c r="AF42" s="188">
        <f>'Disp Segurança'!$E$31*$E42</f>
        <v>0</v>
      </c>
      <c r="AG42" s="188">
        <f>'Disp Segurança'!$E$31*$E42</f>
        <v>0</v>
      </c>
      <c r="AH42" s="188">
        <f>'Disp Segurança'!$E$31*$E42</f>
        <v>0</v>
      </c>
      <c r="AI42" s="188">
        <f>'Disp Segurança'!$E$31*$E42</f>
        <v>0</v>
      </c>
      <c r="AJ42" s="324">
        <f>SUM(F42:AI42)</f>
        <v>0</v>
      </c>
    </row>
    <row r="43" spans="2:38" ht="14.4">
      <c r="B43" s="323" t="s">
        <v>923</v>
      </c>
      <c r="C43" s="183" t="s">
        <v>94</v>
      </c>
      <c r="D43" s="184" t="str">
        <f>VLOOKUP(B43,'Padrão Conserva'!$B$21:$G$75,3,FALSE)</f>
        <v>m/km</v>
      </c>
      <c r="E43" s="185">
        <f>VLOOKUP(B43,'Padrão Conserva'!$B$21:$G$75,4,FALSE)</f>
        <v>15</v>
      </c>
      <c r="F43" s="186">
        <v>0</v>
      </c>
      <c r="G43" s="188">
        <f>'Disp Segurança'!$E$31/1000*$E43</f>
        <v>0</v>
      </c>
      <c r="H43" s="188">
        <f>'Disp Segurança'!$E$31/1000*$E43</f>
        <v>0</v>
      </c>
      <c r="I43" s="188">
        <f>'Disp Segurança'!$E$31/1000*$E43</f>
        <v>0</v>
      </c>
      <c r="J43" s="188">
        <f>'Disp Segurança'!$E$31/1000*$E43</f>
        <v>0</v>
      </c>
      <c r="K43" s="188">
        <f>'Disp Segurança'!$E$31/1000*$E43</f>
        <v>0</v>
      </c>
      <c r="L43" s="188">
        <f>'Disp Segurança'!$E$31/1000*$E43</f>
        <v>0</v>
      </c>
      <c r="M43" s="188">
        <f>'Disp Segurança'!$E$31/1000*$E43</f>
        <v>0</v>
      </c>
      <c r="N43" s="188">
        <f>'Disp Segurança'!$E$31/1000*$E43</f>
        <v>0</v>
      </c>
      <c r="O43" s="188">
        <f>'Disp Segurança'!$E$31/1000*$E43</f>
        <v>0</v>
      </c>
      <c r="P43" s="188">
        <f>'Disp Segurança'!$E$31/1000*$E43</f>
        <v>0</v>
      </c>
      <c r="Q43" s="188">
        <f>'Disp Segurança'!$E$31/1000*$E43</f>
        <v>0</v>
      </c>
      <c r="R43" s="188">
        <f>'Disp Segurança'!$E$31/1000*$E43</f>
        <v>0</v>
      </c>
      <c r="S43" s="188">
        <f>'Disp Segurança'!$E$31/1000*$E43</f>
        <v>0</v>
      </c>
      <c r="T43" s="188">
        <f>'Disp Segurança'!$E$31/1000*$E43</f>
        <v>0</v>
      </c>
      <c r="U43" s="188">
        <f>'Disp Segurança'!$E$31/1000*$E43</f>
        <v>0</v>
      </c>
      <c r="V43" s="188">
        <f>'Disp Segurança'!$E$31/1000*$E43</f>
        <v>0</v>
      </c>
      <c r="W43" s="188">
        <f>'Disp Segurança'!$E$31/1000*$E43</f>
        <v>0</v>
      </c>
      <c r="X43" s="188">
        <f>'Disp Segurança'!$E$31/1000*$E43</f>
        <v>0</v>
      </c>
      <c r="Y43" s="188">
        <f>'Disp Segurança'!$E$31/1000*$E43</f>
        <v>0</v>
      </c>
      <c r="Z43" s="188">
        <f>'Disp Segurança'!$E$31/1000*$E43</f>
        <v>0</v>
      </c>
      <c r="AA43" s="188">
        <f>'Disp Segurança'!$E$31/1000*$E43</f>
        <v>0</v>
      </c>
      <c r="AB43" s="188">
        <f>'Disp Segurança'!$E$31/1000*$E43</f>
        <v>0</v>
      </c>
      <c r="AC43" s="188">
        <f>'Disp Segurança'!$E$31/1000*$E43</f>
        <v>0</v>
      </c>
      <c r="AD43" s="188">
        <f>'Disp Segurança'!$E$31/1000*$E43</f>
        <v>0</v>
      </c>
      <c r="AE43" s="188">
        <f>'Disp Segurança'!$E$31/1000*$E43</f>
        <v>0</v>
      </c>
      <c r="AF43" s="188">
        <f>'Disp Segurança'!$E$31/1000*$E43</f>
        <v>0</v>
      </c>
      <c r="AG43" s="188">
        <f>'Disp Segurança'!$E$31/1000*$E43</f>
        <v>0</v>
      </c>
      <c r="AH43" s="188">
        <f>'Disp Segurança'!$E$31/1000*$E43</f>
        <v>0</v>
      </c>
      <c r="AI43" s="188">
        <f>'Disp Segurança'!$E$31/1000*$E43</f>
        <v>0</v>
      </c>
      <c r="AJ43" s="324">
        <f>SUM(F43:AI43)</f>
        <v>0</v>
      </c>
    </row>
    <row r="44" spans="2:38">
      <c r="B44" s="207"/>
      <c r="C44" s="206" t="s">
        <v>95</v>
      </c>
      <c r="D44" s="207"/>
      <c r="E44" s="276"/>
      <c r="F44" s="277"/>
      <c r="G44" s="278"/>
      <c r="H44" s="278"/>
      <c r="I44" s="278"/>
      <c r="J44" s="278"/>
      <c r="K44" s="278"/>
      <c r="L44" s="278"/>
      <c r="M44" s="278"/>
      <c r="N44" s="278"/>
      <c r="O44" s="278"/>
      <c r="P44" s="278"/>
      <c r="Q44" s="278"/>
      <c r="R44" s="278"/>
      <c r="S44" s="278"/>
      <c r="T44" s="278"/>
      <c r="U44" s="278"/>
      <c r="V44" s="278"/>
      <c r="W44" s="278"/>
      <c r="X44" s="278"/>
      <c r="Y44" s="278"/>
      <c r="Z44" s="278"/>
      <c r="AA44" s="278"/>
      <c r="AB44" s="278"/>
      <c r="AC44" s="278"/>
      <c r="AD44" s="278"/>
      <c r="AE44" s="278"/>
      <c r="AF44" s="278"/>
      <c r="AG44" s="278"/>
      <c r="AH44" s="278"/>
      <c r="AI44" s="278"/>
      <c r="AJ44" s="326"/>
    </row>
    <row r="45" spans="2:38">
      <c r="B45" s="29"/>
      <c r="C45" s="24" t="s">
        <v>96</v>
      </c>
      <c r="D45" s="29"/>
      <c r="E45" s="36"/>
      <c r="F45" s="3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325"/>
    </row>
    <row r="46" spans="2:38" ht="14.4">
      <c r="B46" s="323" t="s">
        <v>924</v>
      </c>
      <c r="C46" s="183" t="s">
        <v>97</v>
      </c>
      <c r="D46" s="184" t="str">
        <f>VLOOKUP(B46,'Padrão Conserva'!$B$21:$G$75,3,FALSE)</f>
        <v>m/m</v>
      </c>
      <c r="E46" s="185">
        <f>VLOOKUP(B46,'Padrão Conserva'!$B$21:$G$75,4,FALSE)</f>
        <v>0.02</v>
      </c>
      <c r="F46" s="186">
        <v>0</v>
      </c>
      <c r="G46" s="188">
        <f>+$E46*'Lista OAEs'!$D$19</f>
        <v>6.9999999999998792</v>
      </c>
      <c r="H46" s="188">
        <f>+$E46*'Lista OAEs'!$D$19</f>
        <v>6.9999999999998792</v>
      </c>
      <c r="I46" s="188">
        <f>+$E46*'Lista OAEs'!$D$19</f>
        <v>6.9999999999998792</v>
      </c>
      <c r="J46" s="188">
        <f>+$E46*'Lista OAEs'!$D$19</f>
        <v>6.9999999999998792</v>
      </c>
      <c r="K46" s="188">
        <f>+$E46*'Lista OAEs'!$D$19</f>
        <v>6.9999999999998792</v>
      </c>
      <c r="L46" s="188">
        <f>+$E46*'Lista OAEs'!$D$19</f>
        <v>6.9999999999998792</v>
      </c>
      <c r="M46" s="188">
        <f>+$E46*'Lista OAEs'!$D$19</f>
        <v>6.9999999999998792</v>
      </c>
      <c r="N46" s="188">
        <f>+$E46*'Lista OAEs'!$D$19</f>
        <v>6.9999999999998792</v>
      </c>
      <c r="O46" s="188">
        <f>+$E46*'Lista OAEs'!$D$19</f>
        <v>6.9999999999998792</v>
      </c>
      <c r="P46" s="188">
        <f>+$E46*'Lista OAEs'!$D$19</f>
        <v>6.9999999999998792</v>
      </c>
      <c r="Q46" s="188">
        <f>+$E46*'Lista OAEs'!$D$19</f>
        <v>6.9999999999998792</v>
      </c>
      <c r="R46" s="188">
        <f>+$E46*'Lista OAEs'!$D$19</f>
        <v>6.9999999999998792</v>
      </c>
      <c r="S46" s="188">
        <f>+$E46*'Lista OAEs'!$D$19</f>
        <v>6.9999999999998792</v>
      </c>
      <c r="T46" s="188">
        <f>+$E46*'Lista OAEs'!$D$19</f>
        <v>6.9999999999998792</v>
      </c>
      <c r="U46" s="188">
        <f>+$E46*'Lista OAEs'!$D$19</f>
        <v>6.9999999999998792</v>
      </c>
      <c r="V46" s="188">
        <f>+$E46*'Lista OAEs'!$D$19</f>
        <v>6.9999999999998792</v>
      </c>
      <c r="W46" s="188">
        <f>+$E46*'Lista OAEs'!$D$19</f>
        <v>6.9999999999998792</v>
      </c>
      <c r="X46" s="188">
        <f>+$E46*'Lista OAEs'!$D$19</f>
        <v>6.9999999999998792</v>
      </c>
      <c r="Y46" s="188">
        <f>+$E46*'Lista OAEs'!$D$19</f>
        <v>6.9999999999998792</v>
      </c>
      <c r="Z46" s="188">
        <f>+$E46*'Lista OAEs'!$D$19</f>
        <v>6.9999999999998792</v>
      </c>
      <c r="AA46" s="188">
        <f>+$E46*'Lista OAEs'!$D$19</f>
        <v>6.9999999999998792</v>
      </c>
      <c r="AB46" s="188">
        <f>+$E46*'Lista OAEs'!$D$19</f>
        <v>6.9999999999998792</v>
      </c>
      <c r="AC46" s="188">
        <f>+$E46*'Lista OAEs'!$D$19</f>
        <v>6.9999999999998792</v>
      </c>
      <c r="AD46" s="188">
        <f>+$E46*'Lista OAEs'!$D$19</f>
        <v>6.9999999999998792</v>
      </c>
      <c r="AE46" s="188">
        <f>+$E46*'Lista OAEs'!$D$19</f>
        <v>6.9999999999998792</v>
      </c>
      <c r="AF46" s="188">
        <f>+$E46*'Lista OAEs'!$D$19</f>
        <v>6.9999999999998792</v>
      </c>
      <c r="AG46" s="188">
        <f>+$E46*'Lista OAEs'!$D$19</f>
        <v>6.9999999999998792</v>
      </c>
      <c r="AH46" s="188">
        <f>+$E46*'Lista OAEs'!$D$19</f>
        <v>6.9999999999998792</v>
      </c>
      <c r="AI46" s="188">
        <f>+$E46*'Lista OAEs'!$D$19</f>
        <v>6.9999999999998792</v>
      </c>
      <c r="AJ46" s="324">
        <f>SUM(F46:AI46)</f>
        <v>202.99999999999662</v>
      </c>
    </row>
    <row r="47" spans="2:38" ht="14.4">
      <c r="B47" s="323" t="s">
        <v>925</v>
      </c>
      <c r="C47" s="183" t="s">
        <v>904</v>
      </c>
      <c r="D47" s="184" t="str">
        <f>VLOOKUP(B47,'Padrão Conserva'!$B$21:$G$75,3,FALSE)</f>
        <v>m²/m²</v>
      </c>
      <c r="E47" s="185">
        <f>VLOOKUP(B47,'Padrão Conserva'!$B$21:$G$75,4,FALSE)</f>
        <v>1</v>
      </c>
      <c r="F47" s="186">
        <v>0</v>
      </c>
      <c r="G47" s="188">
        <f>'Lista OAEs'!$E$19*$E$47</f>
        <v>3604.9999999999382</v>
      </c>
      <c r="H47" s="188">
        <f>'Lista OAEs'!$E$19*$E$47</f>
        <v>3604.9999999999382</v>
      </c>
      <c r="I47" s="188">
        <f>'Lista OAEs'!$E$19*$E$47</f>
        <v>3604.9999999999382</v>
      </c>
      <c r="J47" s="188">
        <f>'Lista OAEs'!$E$19*$E$47</f>
        <v>3604.9999999999382</v>
      </c>
      <c r="K47" s="188">
        <f>'Lista OAEs'!$E$19*$E$47</f>
        <v>3604.9999999999382</v>
      </c>
      <c r="L47" s="188">
        <f>'Lista OAEs'!$E$19*$E$47</f>
        <v>3604.9999999999382</v>
      </c>
      <c r="M47" s="188">
        <f>'Lista OAEs'!$E$19*$E$47</f>
        <v>3604.9999999999382</v>
      </c>
      <c r="N47" s="188">
        <f>'Lista OAEs'!$E$19*$E$47</f>
        <v>3604.9999999999382</v>
      </c>
      <c r="O47" s="188">
        <f>'Lista OAEs'!$E$19*$E$47</f>
        <v>3604.9999999999382</v>
      </c>
      <c r="P47" s="188">
        <f>'Lista OAEs'!$E$19*$E$47</f>
        <v>3604.9999999999382</v>
      </c>
      <c r="Q47" s="188">
        <f>'Lista OAEs'!$E$19*$E$47</f>
        <v>3604.9999999999382</v>
      </c>
      <c r="R47" s="188">
        <f>'Lista OAEs'!$E$19*$E$47</f>
        <v>3604.9999999999382</v>
      </c>
      <c r="S47" s="188">
        <f>'Lista OAEs'!$E$19*$E$47</f>
        <v>3604.9999999999382</v>
      </c>
      <c r="T47" s="188">
        <f>'Lista OAEs'!$E$19*$E$47</f>
        <v>3604.9999999999382</v>
      </c>
      <c r="U47" s="188">
        <f>'Lista OAEs'!$E$19*$E$47</f>
        <v>3604.9999999999382</v>
      </c>
      <c r="V47" s="188">
        <f>'Lista OAEs'!$E$19*$E$47</f>
        <v>3604.9999999999382</v>
      </c>
      <c r="W47" s="188">
        <f>'Lista OAEs'!$E$19*$E$47</f>
        <v>3604.9999999999382</v>
      </c>
      <c r="X47" s="188">
        <f>'Lista OAEs'!$E$19*$E$47</f>
        <v>3604.9999999999382</v>
      </c>
      <c r="Y47" s="188">
        <f>'Lista OAEs'!$E$19*$E$47</f>
        <v>3604.9999999999382</v>
      </c>
      <c r="Z47" s="188">
        <f>'Lista OAEs'!$E$19*$E$47</f>
        <v>3604.9999999999382</v>
      </c>
      <c r="AA47" s="188">
        <f>'Lista OAEs'!$E$19*$E$47</f>
        <v>3604.9999999999382</v>
      </c>
      <c r="AB47" s="188">
        <f>'Lista OAEs'!$E$19*$E$47</f>
        <v>3604.9999999999382</v>
      </c>
      <c r="AC47" s="188">
        <f>'Lista OAEs'!$E$19*$E$47</f>
        <v>3604.9999999999382</v>
      </c>
      <c r="AD47" s="188">
        <f>'Lista OAEs'!$E$19*$E$47</f>
        <v>3604.9999999999382</v>
      </c>
      <c r="AE47" s="188">
        <f>'Lista OAEs'!$E$19*$E$47</f>
        <v>3604.9999999999382</v>
      </c>
      <c r="AF47" s="188">
        <f>'Lista OAEs'!$E$19*$E$47</f>
        <v>3604.9999999999382</v>
      </c>
      <c r="AG47" s="188">
        <f>'Lista OAEs'!$E$19*$E$47</f>
        <v>3604.9999999999382</v>
      </c>
      <c r="AH47" s="188">
        <f>'Lista OAEs'!$E$19*$E$47</f>
        <v>3604.9999999999382</v>
      </c>
      <c r="AI47" s="188">
        <f>'Lista OAEs'!$E$19*$E$47</f>
        <v>3604.9999999999382</v>
      </c>
      <c r="AJ47" s="324">
        <f>SUM(F47:AI47)</f>
        <v>104544.99999999827</v>
      </c>
    </row>
    <row r="48" spans="2:38" ht="14.4">
      <c r="B48" s="323" t="s">
        <v>933</v>
      </c>
      <c r="C48" s="183" t="s">
        <v>932</v>
      </c>
      <c r="D48" s="184" t="s">
        <v>78</v>
      </c>
      <c r="E48" s="185">
        <v>0.01</v>
      </c>
      <c r="F48" s="186">
        <v>0</v>
      </c>
      <c r="G48" s="188">
        <f>$E$48*'Lista OAEs'!$D$26</f>
        <v>1.6333333333333053</v>
      </c>
      <c r="H48" s="188">
        <f>$E$48*'Lista OAEs'!$D$26</f>
        <v>1.6333333333333053</v>
      </c>
      <c r="I48" s="188">
        <f>$E$48*'Lista OAEs'!$D$26</f>
        <v>1.6333333333333053</v>
      </c>
      <c r="J48" s="188">
        <f>$E$48*'Lista OAEs'!$D$26</f>
        <v>1.6333333333333053</v>
      </c>
      <c r="K48" s="188">
        <f>$E$48*'Lista OAEs'!$D$26</f>
        <v>1.6333333333333053</v>
      </c>
      <c r="L48" s="188">
        <f>$E$48*'Lista OAEs'!$D$26</f>
        <v>1.6333333333333053</v>
      </c>
      <c r="M48" s="188">
        <f>$E$48*'Lista OAEs'!$D$26</f>
        <v>1.6333333333333053</v>
      </c>
      <c r="N48" s="188">
        <f>$E$48*'Lista OAEs'!$D$26</f>
        <v>1.6333333333333053</v>
      </c>
      <c r="O48" s="188">
        <f>$E$48*'Lista OAEs'!$D$26</f>
        <v>1.6333333333333053</v>
      </c>
      <c r="P48" s="188">
        <f>$E$48*'Lista OAEs'!$D$26</f>
        <v>1.6333333333333053</v>
      </c>
      <c r="Q48" s="188">
        <f>$E$48*'Lista OAEs'!$D$26</f>
        <v>1.6333333333333053</v>
      </c>
      <c r="R48" s="188">
        <f>$E$48*'Lista OAEs'!$D$26</f>
        <v>1.6333333333333053</v>
      </c>
      <c r="S48" s="188">
        <f>$E$48*'Lista OAEs'!$D$26</f>
        <v>1.6333333333333053</v>
      </c>
      <c r="T48" s="188">
        <f>$E$48*'Lista OAEs'!$D$26</f>
        <v>1.6333333333333053</v>
      </c>
      <c r="U48" s="188">
        <f>$E$48*'Lista OAEs'!$D$26</f>
        <v>1.6333333333333053</v>
      </c>
      <c r="V48" s="188">
        <f>$E$48*'Lista OAEs'!$D$26</f>
        <v>1.6333333333333053</v>
      </c>
      <c r="W48" s="188">
        <f>$E$48*'Lista OAEs'!$D$26</f>
        <v>1.6333333333333053</v>
      </c>
      <c r="X48" s="188">
        <f>$E$48*'Lista OAEs'!$D$26</f>
        <v>1.6333333333333053</v>
      </c>
      <c r="Y48" s="188">
        <f>$E$48*'Lista OAEs'!$D$26</f>
        <v>1.6333333333333053</v>
      </c>
      <c r="Z48" s="188">
        <f>$E$48*'Lista OAEs'!$D$26</f>
        <v>1.6333333333333053</v>
      </c>
      <c r="AA48" s="188">
        <f>$E$48*'Lista OAEs'!$D$26</f>
        <v>1.6333333333333053</v>
      </c>
      <c r="AB48" s="188">
        <f>$E$48*'Lista OAEs'!$D$26</f>
        <v>1.6333333333333053</v>
      </c>
      <c r="AC48" s="188">
        <f>$E$48*'Lista OAEs'!$D$26</f>
        <v>1.6333333333333053</v>
      </c>
      <c r="AD48" s="188">
        <f>$E$48*'Lista OAEs'!$D$26</f>
        <v>1.6333333333333053</v>
      </c>
      <c r="AE48" s="188">
        <f>$E$48*'Lista OAEs'!$D$26</f>
        <v>1.6333333333333053</v>
      </c>
      <c r="AF48" s="188">
        <f>$E$48*'Lista OAEs'!$D$26</f>
        <v>1.6333333333333053</v>
      </c>
      <c r="AG48" s="188">
        <f>$E$48*'Lista OAEs'!$D$26</f>
        <v>1.6333333333333053</v>
      </c>
      <c r="AH48" s="188">
        <f>$E$48*'Lista OAEs'!$D$26</f>
        <v>1.6333333333333053</v>
      </c>
      <c r="AI48" s="188">
        <f>$E$48*'Lista OAEs'!$D$26</f>
        <v>1.6333333333333053</v>
      </c>
      <c r="AJ48" s="324">
        <f t="shared" ref="AJ48:AJ50" si="5">SUM(F48:AI48)</f>
        <v>47.366666666665836</v>
      </c>
    </row>
    <row r="49" spans="2:39" ht="14.4">
      <c r="B49" s="323">
        <v>3806406</v>
      </c>
      <c r="C49" s="183" t="s">
        <v>536</v>
      </c>
      <c r="D49" s="184" t="s">
        <v>78</v>
      </c>
      <c r="E49" s="185">
        <v>1</v>
      </c>
      <c r="F49" s="186">
        <v>0</v>
      </c>
      <c r="G49" s="188">
        <f>$E$49*'Lista OAEs'!$D$26</f>
        <v>163.33333333333053</v>
      </c>
      <c r="H49" s="188">
        <f>$E$49*'Lista OAEs'!$D$26</f>
        <v>163.33333333333053</v>
      </c>
      <c r="I49" s="188">
        <f>$E$49*'Lista OAEs'!$D$26</f>
        <v>163.33333333333053</v>
      </c>
      <c r="J49" s="188">
        <f>$E$49*'Lista OAEs'!$D$26</f>
        <v>163.33333333333053</v>
      </c>
      <c r="K49" s="188">
        <f>$E$49*'Lista OAEs'!$D$26</f>
        <v>163.33333333333053</v>
      </c>
      <c r="L49" s="188">
        <f>$E$49*'Lista OAEs'!$D$26</f>
        <v>163.33333333333053</v>
      </c>
      <c r="M49" s="188">
        <f>$E$49*'Lista OAEs'!$D$26</f>
        <v>163.33333333333053</v>
      </c>
      <c r="N49" s="188">
        <f>$E$49*'Lista OAEs'!$D$26</f>
        <v>163.33333333333053</v>
      </c>
      <c r="O49" s="188">
        <f>$E$49*'Lista OAEs'!$D$26</f>
        <v>163.33333333333053</v>
      </c>
      <c r="P49" s="188">
        <f>$E$49*'Lista OAEs'!$D$26</f>
        <v>163.33333333333053</v>
      </c>
      <c r="Q49" s="188">
        <f>$E$49*'Lista OAEs'!$D$26</f>
        <v>163.33333333333053</v>
      </c>
      <c r="R49" s="188">
        <f>$E$49*'Lista OAEs'!$D$26</f>
        <v>163.33333333333053</v>
      </c>
      <c r="S49" s="188">
        <f>$E$49*'Lista OAEs'!$D$26</f>
        <v>163.33333333333053</v>
      </c>
      <c r="T49" s="188">
        <f>$E$49*'Lista OAEs'!$D$26</f>
        <v>163.33333333333053</v>
      </c>
      <c r="U49" s="188">
        <f>$E$49*'Lista OAEs'!$D$26</f>
        <v>163.33333333333053</v>
      </c>
      <c r="V49" s="188">
        <f>$E$49*'Lista OAEs'!$D$26</f>
        <v>163.33333333333053</v>
      </c>
      <c r="W49" s="188">
        <f>$E$49*'Lista OAEs'!$D$26</f>
        <v>163.33333333333053</v>
      </c>
      <c r="X49" s="188">
        <f>$E$49*'Lista OAEs'!$D$26</f>
        <v>163.33333333333053</v>
      </c>
      <c r="Y49" s="188">
        <f>$E$49*'Lista OAEs'!$D$26</f>
        <v>163.33333333333053</v>
      </c>
      <c r="Z49" s="188">
        <f>$E$49*'Lista OAEs'!$D$26</f>
        <v>163.33333333333053</v>
      </c>
      <c r="AA49" s="188">
        <f>$E$49*'Lista OAEs'!$D$26</f>
        <v>163.33333333333053</v>
      </c>
      <c r="AB49" s="188">
        <f>$E$49*'Lista OAEs'!$D$26</f>
        <v>163.33333333333053</v>
      </c>
      <c r="AC49" s="188">
        <f>$E$49*'Lista OAEs'!$D$26</f>
        <v>163.33333333333053</v>
      </c>
      <c r="AD49" s="188">
        <f>$E$49*'Lista OAEs'!$D$26</f>
        <v>163.33333333333053</v>
      </c>
      <c r="AE49" s="188">
        <f>$E$49*'Lista OAEs'!$D$26</f>
        <v>163.33333333333053</v>
      </c>
      <c r="AF49" s="188">
        <f>$E$49*'Lista OAEs'!$D$26</f>
        <v>163.33333333333053</v>
      </c>
      <c r="AG49" s="188">
        <f>$E$49*'Lista OAEs'!$D$26</f>
        <v>163.33333333333053</v>
      </c>
      <c r="AH49" s="188">
        <f>$E$49*'Lista OAEs'!$D$26</f>
        <v>163.33333333333053</v>
      </c>
      <c r="AI49" s="188">
        <f>$E$49*'Lista OAEs'!$D$26</f>
        <v>163.33333333333053</v>
      </c>
      <c r="AJ49" s="324">
        <f t="shared" si="5"/>
        <v>4736.6666666665815</v>
      </c>
    </row>
    <row r="50" spans="2:39" ht="14.4">
      <c r="B50" s="323">
        <v>4915686</v>
      </c>
      <c r="C50" s="183" t="s">
        <v>537</v>
      </c>
      <c r="D50" s="184" t="s">
        <v>551</v>
      </c>
      <c r="E50" s="185">
        <v>0.2</v>
      </c>
      <c r="F50" s="186">
        <v>0</v>
      </c>
      <c r="G50" s="188">
        <f>$E$50*'Lista OAEs'!$D$19</f>
        <v>69.999999999998792</v>
      </c>
      <c r="H50" s="188">
        <f>$E$50*'Lista OAEs'!$D$19</f>
        <v>69.999999999998792</v>
      </c>
      <c r="I50" s="188">
        <f>$E$50*'Lista OAEs'!$D$19</f>
        <v>69.999999999998792</v>
      </c>
      <c r="J50" s="188">
        <f>$E$50*'Lista OAEs'!$D$19</f>
        <v>69.999999999998792</v>
      </c>
      <c r="K50" s="188">
        <f>$E$50*'Lista OAEs'!$D$19</f>
        <v>69.999999999998792</v>
      </c>
      <c r="L50" s="188">
        <f>$E$50*'Lista OAEs'!$D$19</f>
        <v>69.999999999998792</v>
      </c>
      <c r="M50" s="188">
        <f>$E$50*'Lista OAEs'!$D$19</f>
        <v>69.999999999998792</v>
      </c>
      <c r="N50" s="188">
        <f>$E$50*'Lista OAEs'!$D$19</f>
        <v>69.999999999998792</v>
      </c>
      <c r="O50" s="188">
        <f>$E$50*'Lista OAEs'!$D$19</f>
        <v>69.999999999998792</v>
      </c>
      <c r="P50" s="188">
        <f>$E$50*'Lista OAEs'!$D$19</f>
        <v>69.999999999998792</v>
      </c>
      <c r="Q50" s="188">
        <f>$E$50*'Lista OAEs'!$D$19</f>
        <v>69.999999999998792</v>
      </c>
      <c r="R50" s="188">
        <f>$E$50*'Lista OAEs'!$D$19</f>
        <v>69.999999999998792</v>
      </c>
      <c r="S50" s="188">
        <f>$E$50*'Lista OAEs'!$D$19</f>
        <v>69.999999999998792</v>
      </c>
      <c r="T50" s="188">
        <f>$E$50*'Lista OAEs'!$D$19</f>
        <v>69.999999999998792</v>
      </c>
      <c r="U50" s="188">
        <f>$E$50*'Lista OAEs'!$D$19</f>
        <v>69.999999999998792</v>
      </c>
      <c r="V50" s="188">
        <f>$E$50*'Lista OAEs'!$D$19</f>
        <v>69.999999999998792</v>
      </c>
      <c r="W50" s="188">
        <f>$E$50*'Lista OAEs'!$D$19</f>
        <v>69.999999999998792</v>
      </c>
      <c r="X50" s="188">
        <f>$E$50*'Lista OAEs'!$D$19</f>
        <v>69.999999999998792</v>
      </c>
      <c r="Y50" s="188">
        <f>$E$50*'Lista OAEs'!$D$19</f>
        <v>69.999999999998792</v>
      </c>
      <c r="Z50" s="188">
        <f>$E$50*'Lista OAEs'!$D$19</f>
        <v>69.999999999998792</v>
      </c>
      <c r="AA50" s="188">
        <f>$E$50*'Lista OAEs'!$D$19</f>
        <v>69.999999999998792</v>
      </c>
      <c r="AB50" s="188">
        <f>$E$50*'Lista OAEs'!$D$19</f>
        <v>69.999999999998792</v>
      </c>
      <c r="AC50" s="188">
        <f>$E$50*'Lista OAEs'!$D$19</f>
        <v>69.999999999998792</v>
      </c>
      <c r="AD50" s="188">
        <f>$E$50*'Lista OAEs'!$D$19</f>
        <v>69.999999999998792</v>
      </c>
      <c r="AE50" s="188">
        <f>$E$50*'Lista OAEs'!$D$19</f>
        <v>69.999999999998792</v>
      </c>
      <c r="AF50" s="188">
        <f>$E$50*'Lista OAEs'!$D$19</f>
        <v>69.999999999998792</v>
      </c>
      <c r="AG50" s="188">
        <f>$E$50*'Lista OAEs'!$D$19</f>
        <v>69.999999999998792</v>
      </c>
      <c r="AH50" s="188">
        <f>$E$50*'Lista OAEs'!$D$19</f>
        <v>69.999999999998792</v>
      </c>
      <c r="AI50" s="188">
        <f>$E$50*'Lista OAEs'!$D$19</f>
        <v>69.999999999998792</v>
      </c>
      <c r="AJ50" s="324">
        <f t="shared" si="5"/>
        <v>2029.9999999999657</v>
      </c>
    </row>
    <row r="51" spans="2:39" ht="14.4">
      <c r="B51" s="323">
        <v>4915672</v>
      </c>
      <c r="C51" s="183" t="s">
        <v>99</v>
      </c>
      <c r="D51" s="184" t="str">
        <f>VLOOKUP(B51,'Padrão Conserva'!$B$21:$G$75,3,FALSE)</f>
        <v>m/m</v>
      </c>
      <c r="E51" s="185">
        <f>VLOOKUP(B51,'Padrão Conserva'!$B$21:$G$75,4,FALSE)</f>
        <v>1</v>
      </c>
      <c r="F51" s="186">
        <v>0</v>
      </c>
      <c r="G51" s="188">
        <f>'Lista OAEs'!$D$19*$E51</f>
        <v>349.99999999999397</v>
      </c>
      <c r="H51" s="188">
        <f>'Lista OAEs'!$D$19*$E51</f>
        <v>349.99999999999397</v>
      </c>
      <c r="I51" s="188">
        <f>'Lista OAEs'!$D$19*$E51</f>
        <v>349.99999999999397</v>
      </c>
      <c r="J51" s="188">
        <f>'Lista OAEs'!$D$19*$E51</f>
        <v>349.99999999999397</v>
      </c>
      <c r="K51" s="188">
        <f>'Lista OAEs'!$D$19*$E51</f>
        <v>349.99999999999397</v>
      </c>
      <c r="L51" s="188">
        <f>'Lista OAEs'!$D$19*$E51</f>
        <v>349.99999999999397</v>
      </c>
      <c r="M51" s="188">
        <f>'Lista OAEs'!$D$19*$E51</f>
        <v>349.99999999999397</v>
      </c>
      <c r="N51" s="188">
        <f>'Lista OAEs'!$D$19*$E51</f>
        <v>349.99999999999397</v>
      </c>
      <c r="O51" s="188">
        <f>'Lista OAEs'!$D$19*$E51</f>
        <v>349.99999999999397</v>
      </c>
      <c r="P51" s="188">
        <f>'Lista OAEs'!$D$19*$E51</f>
        <v>349.99999999999397</v>
      </c>
      <c r="Q51" s="188">
        <f>'Lista OAEs'!$D$19*$E51</f>
        <v>349.99999999999397</v>
      </c>
      <c r="R51" s="188">
        <f>'Lista OAEs'!$D$19*$E51</f>
        <v>349.99999999999397</v>
      </c>
      <c r="S51" s="188">
        <f>'Lista OAEs'!$D$19*$E51</f>
        <v>349.99999999999397</v>
      </c>
      <c r="T51" s="188">
        <f>'Lista OAEs'!$D$19*$E51</f>
        <v>349.99999999999397</v>
      </c>
      <c r="U51" s="188">
        <f>'Lista OAEs'!$D$19*$E51</f>
        <v>349.99999999999397</v>
      </c>
      <c r="V51" s="188">
        <f>'Lista OAEs'!$D$19*$E51</f>
        <v>349.99999999999397</v>
      </c>
      <c r="W51" s="188">
        <f>'Lista OAEs'!$D$19*$E51</f>
        <v>349.99999999999397</v>
      </c>
      <c r="X51" s="188">
        <f>'Lista OAEs'!$D$19*$E51</f>
        <v>349.99999999999397</v>
      </c>
      <c r="Y51" s="188">
        <f>'Lista OAEs'!$D$19*$E51</f>
        <v>349.99999999999397</v>
      </c>
      <c r="Z51" s="188">
        <f>'Lista OAEs'!$D$19*$E51</f>
        <v>349.99999999999397</v>
      </c>
      <c r="AA51" s="188">
        <f>'Lista OAEs'!$D$19*$E51</f>
        <v>349.99999999999397</v>
      </c>
      <c r="AB51" s="188">
        <f>'Lista OAEs'!$D$19*$E51</f>
        <v>349.99999999999397</v>
      </c>
      <c r="AC51" s="188">
        <f>'Lista OAEs'!$D$19*$E51</f>
        <v>349.99999999999397</v>
      </c>
      <c r="AD51" s="188">
        <f>'Lista OAEs'!$D$19*$E51</f>
        <v>349.99999999999397</v>
      </c>
      <c r="AE51" s="188">
        <f>'Lista OAEs'!$D$19*$E51</f>
        <v>349.99999999999397</v>
      </c>
      <c r="AF51" s="188">
        <f>'Lista OAEs'!$D$19*$E51</f>
        <v>349.99999999999397</v>
      </c>
      <c r="AG51" s="188">
        <f>'Lista OAEs'!$D$19*$E51</f>
        <v>349.99999999999397</v>
      </c>
      <c r="AH51" s="188">
        <f>'Lista OAEs'!$D$19*$E51</f>
        <v>349.99999999999397</v>
      </c>
      <c r="AI51" s="188">
        <f>'Lista OAEs'!$D$19*$E51</f>
        <v>349.99999999999397</v>
      </c>
      <c r="AJ51" s="324">
        <f>SUM(F51:AI51)</f>
        <v>10149.999999999825</v>
      </c>
    </row>
    <row r="52" spans="2:39">
      <c r="B52" s="207"/>
      <c r="C52" s="206" t="s">
        <v>100</v>
      </c>
      <c r="D52" s="207"/>
      <c r="E52" s="276"/>
      <c r="F52" s="277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8"/>
      <c r="AH52" s="278"/>
      <c r="AI52" s="278"/>
      <c r="AJ52" s="326"/>
    </row>
    <row r="53" spans="2:39">
      <c r="B53" s="29"/>
      <c r="C53" s="24" t="s">
        <v>101</v>
      </c>
      <c r="D53" s="29"/>
      <c r="E53" s="39"/>
      <c r="F53" s="3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325"/>
    </row>
    <row r="54" spans="2:39" ht="14.4">
      <c r="B54" s="323">
        <v>4915708</v>
      </c>
      <c r="C54" s="183" t="s">
        <v>905</v>
      </c>
      <c r="D54" s="184" t="str">
        <f>VLOOKUP(B54,'Padrão Conserva'!$B$21:$G$75,3,FALSE)</f>
        <v>m/m</v>
      </c>
      <c r="E54" s="185">
        <f>VLOOKUP(B54,'Padrão Conserva'!$B$21:$G$75,4,FALSE)</f>
        <v>2</v>
      </c>
      <c r="F54" s="186">
        <v>0</v>
      </c>
      <c r="G54" s="188">
        <f>$E54*'Ext Equiv'!F120*0.2*1000</f>
        <v>2453.9999999999955</v>
      </c>
      <c r="H54" s="188">
        <f>$E54*'Ext Equiv'!G120*0.2*1000</f>
        <v>2453.9999999999955</v>
      </c>
      <c r="I54" s="188">
        <f>$E54*'Ext Equiv'!H120*0.2*1000</f>
        <v>2453.9999999999955</v>
      </c>
      <c r="J54" s="188">
        <f>$E54*'Ext Equiv'!I120*0.2*1000</f>
        <v>2453.9999999999955</v>
      </c>
      <c r="K54" s="188">
        <f>$E54*'Ext Equiv'!J120*0.2*1000</f>
        <v>746.6666666666647</v>
      </c>
      <c r="L54" s="188">
        <f>$E54*'Ext Equiv'!K120*0.2*1000</f>
        <v>746.6666666666647</v>
      </c>
      <c r="M54" s="188">
        <f>$E54*'Ext Equiv'!L120*0.2*1000</f>
        <v>746.6666666666647</v>
      </c>
      <c r="N54" s="188">
        <f>$E54*'Ext Equiv'!M120*0.2*1000</f>
        <v>746.6666666666647</v>
      </c>
      <c r="O54" s="188">
        <f>$E54*'Ext Equiv'!N120*0.2*1000</f>
        <v>746.6666666666647</v>
      </c>
      <c r="P54" s="188">
        <f>$E54*'Ext Equiv'!O120*0.2*1000</f>
        <v>746.6666666666647</v>
      </c>
      <c r="Q54" s="188">
        <f>$E54*'Ext Equiv'!P120*0.2*1000</f>
        <v>746.6666666666647</v>
      </c>
      <c r="R54" s="188">
        <f>$E54*'Ext Equiv'!Q120*0.2*1000</f>
        <v>746.6666666666647</v>
      </c>
      <c r="S54" s="188">
        <f>$E54*'Ext Equiv'!R120*0.2*1000</f>
        <v>746.6666666666647</v>
      </c>
      <c r="T54" s="188">
        <f>$E54*'Ext Equiv'!S120*0.2*1000</f>
        <v>746.6666666666647</v>
      </c>
      <c r="U54" s="188">
        <f>$E54*'Ext Equiv'!T120*0.2*1000</f>
        <v>746.6666666666647</v>
      </c>
      <c r="V54" s="188">
        <f>$E54*'Ext Equiv'!U120*0.2*1000</f>
        <v>746.6666666666647</v>
      </c>
      <c r="W54" s="188">
        <f>$E54*'Ext Equiv'!V120*0.2*1000</f>
        <v>746.6666666666647</v>
      </c>
      <c r="X54" s="188">
        <f>$E54*'Ext Equiv'!W120*0.2*1000</f>
        <v>746.6666666666647</v>
      </c>
      <c r="Y54" s="188">
        <f>$E54*'Ext Equiv'!X120*0.2*1000</f>
        <v>746.6666666666647</v>
      </c>
      <c r="Z54" s="188">
        <f>$E54*'Ext Equiv'!Y120*0.2*1000</f>
        <v>746.6666666666647</v>
      </c>
      <c r="AA54" s="188">
        <f>$E54*'Ext Equiv'!Z120*0.2*1000</f>
        <v>746.6666666666647</v>
      </c>
      <c r="AB54" s="188">
        <f>$E54*'Ext Equiv'!AA120*0.2*1000</f>
        <v>746.6666666666647</v>
      </c>
      <c r="AC54" s="188">
        <f>$E54*'Ext Equiv'!AB120*0.2*1000</f>
        <v>746.6666666666647</v>
      </c>
      <c r="AD54" s="188">
        <f>$E54*'Ext Equiv'!AC120*0.2*1000</f>
        <v>746.6666666666647</v>
      </c>
      <c r="AE54" s="188">
        <f>$E54*'Ext Equiv'!AD120*0.2*1000</f>
        <v>746.6666666666647</v>
      </c>
      <c r="AF54" s="188">
        <f>$E54*'Ext Equiv'!AE120*0.2*1000</f>
        <v>746.6666666666647</v>
      </c>
      <c r="AG54" s="188">
        <f>$E54*'Ext Equiv'!AF120*0.2*1000</f>
        <v>746.6666666666647</v>
      </c>
      <c r="AH54" s="188">
        <f>$E54*'Ext Equiv'!AG120*0.2*1000</f>
        <v>746.6666666666647</v>
      </c>
      <c r="AI54" s="188">
        <f>$E54*'Ext Equiv'!AH120*0.2*1000</f>
        <v>746.6666666666647</v>
      </c>
      <c r="AJ54" s="324">
        <f>SUM(F54:AI54)</f>
        <v>28482.666666666588</v>
      </c>
      <c r="AK54" s="5"/>
    </row>
    <row r="55" spans="2:39" ht="14.4">
      <c r="B55" s="323" t="s">
        <v>925</v>
      </c>
      <c r="C55" s="183" t="s">
        <v>904</v>
      </c>
      <c r="D55" s="184" t="str">
        <f>VLOOKUP(B55,'Padrão Conserva'!$B$21:$G$75,3,FALSE)</f>
        <v>m²/m²</v>
      </c>
      <c r="E55" s="185">
        <f>VLOOKUP(B55,'Padrão Conserva'!$B$21:$G$75,4,FALSE)</f>
        <v>1</v>
      </c>
      <c r="F55" s="186">
        <v>0</v>
      </c>
      <c r="G55" s="188">
        <f>$E55*'Ext Equiv'!F120*0.5*0.25*1000</f>
        <v>766.87499999999852</v>
      </c>
      <c r="H55" s="188">
        <f>$E55*'Ext Equiv'!G120*0.5*0.25*1000</f>
        <v>766.87499999999852</v>
      </c>
      <c r="I55" s="188">
        <f>$E55*'Ext Equiv'!H120*0.5*0.25*1000</f>
        <v>766.87499999999852</v>
      </c>
      <c r="J55" s="188">
        <f>$E55*'Ext Equiv'!I120*0.5*0.25*1000</f>
        <v>766.87499999999852</v>
      </c>
      <c r="K55" s="188">
        <f>$E55*'Ext Equiv'!J120*0.5*0.25*1000</f>
        <v>233.33333333333269</v>
      </c>
      <c r="L55" s="188">
        <f>$E55*'Ext Equiv'!K120*0.5*0.25*1000</f>
        <v>233.33333333333269</v>
      </c>
      <c r="M55" s="188">
        <f>$E55*'Ext Equiv'!L120*0.5*0.25*1000</f>
        <v>233.33333333333269</v>
      </c>
      <c r="N55" s="188">
        <f>$E55*'Ext Equiv'!M120*0.5*0.25*1000</f>
        <v>233.33333333333269</v>
      </c>
      <c r="O55" s="188">
        <f>$E55*'Ext Equiv'!N120*0.5*0.25*1000</f>
        <v>233.33333333333269</v>
      </c>
      <c r="P55" s="188">
        <f>$E55*'Ext Equiv'!O120*0.5*0.25*1000</f>
        <v>233.33333333333269</v>
      </c>
      <c r="Q55" s="188">
        <f>$E55*'Ext Equiv'!P120*0.5*0.25*1000</f>
        <v>233.33333333333269</v>
      </c>
      <c r="R55" s="188">
        <f>$E55*'Ext Equiv'!Q120*0.5*0.25*1000</f>
        <v>233.33333333333269</v>
      </c>
      <c r="S55" s="188">
        <f>$E55*'Ext Equiv'!R120*0.5*0.25*1000</f>
        <v>233.33333333333269</v>
      </c>
      <c r="T55" s="188">
        <f>$E55*'Ext Equiv'!S120*0.5*0.25*1000</f>
        <v>233.33333333333269</v>
      </c>
      <c r="U55" s="188">
        <f>$E55*'Ext Equiv'!T120*0.5*0.25*1000</f>
        <v>233.33333333333269</v>
      </c>
      <c r="V55" s="188">
        <f>$E55*'Ext Equiv'!U120*0.5*0.25*1000</f>
        <v>233.33333333333269</v>
      </c>
      <c r="W55" s="188">
        <f>$E55*'Ext Equiv'!V120*0.5*0.25*1000</f>
        <v>233.33333333333269</v>
      </c>
      <c r="X55" s="188">
        <f>$E55*'Ext Equiv'!W120*0.5*0.25*1000</f>
        <v>233.33333333333269</v>
      </c>
      <c r="Y55" s="188">
        <f>$E55*'Ext Equiv'!X120*0.5*0.25*1000</f>
        <v>233.33333333333269</v>
      </c>
      <c r="Z55" s="188">
        <f>$E55*'Ext Equiv'!Y120*0.5*0.25*1000</f>
        <v>233.33333333333269</v>
      </c>
      <c r="AA55" s="188">
        <f>$E55*'Ext Equiv'!Z120*0.5*0.25*1000</f>
        <v>233.33333333333269</v>
      </c>
      <c r="AB55" s="188">
        <f>$E55*'Ext Equiv'!AA120*0.5*0.25*1000</f>
        <v>233.33333333333269</v>
      </c>
      <c r="AC55" s="188">
        <f>$E55*'Ext Equiv'!AB120*0.5*0.25*1000</f>
        <v>233.33333333333269</v>
      </c>
      <c r="AD55" s="188">
        <f>$E55*'Ext Equiv'!AC120*0.5*0.25*1000</f>
        <v>233.33333333333269</v>
      </c>
      <c r="AE55" s="188">
        <f>$E55*'Ext Equiv'!AD120*0.5*0.25*1000</f>
        <v>233.33333333333269</v>
      </c>
      <c r="AF55" s="188">
        <f>$E55*'Ext Equiv'!AE120*0.5*0.25*1000</f>
        <v>233.33333333333269</v>
      </c>
      <c r="AG55" s="188">
        <f>$E55*'Ext Equiv'!AF120*0.5*0.25*1000</f>
        <v>233.33333333333269</v>
      </c>
      <c r="AH55" s="188">
        <f>$E55*'Ext Equiv'!AG120*0.5*0.25*1000</f>
        <v>233.33333333333269</v>
      </c>
      <c r="AI55" s="188">
        <f>$E55*'Ext Equiv'!AH120*0.5*0.25*1000</f>
        <v>233.33333333333269</v>
      </c>
      <c r="AJ55" s="324">
        <f>SUM(F55:AI55)</f>
        <v>8900.8333333333139</v>
      </c>
      <c r="AK55" s="5"/>
    </row>
    <row r="56" spans="2:39" ht="14.4">
      <c r="B56" s="323">
        <v>4915710</v>
      </c>
      <c r="C56" s="183" t="s">
        <v>906</v>
      </c>
      <c r="D56" s="184" t="str">
        <f>VLOOKUP(B56,'Padrão Conserva'!$B$21:$G$75,3,FALSE)</f>
        <v>m/m</v>
      </c>
      <c r="E56" s="185">
        <f>VLOOKUP(B56,'Padrão Conserva'!$B$21:$G$75,4,FALSE)</f>
        <v>2</v>
      </c>
      <c r="F56" s="186">
        <v>0</v>
      </c>
      <c r="G56" s="188">
        <f>$E56*'Ext Equiv'!F120*0.1*0.3*1000</f>
        <v>368.09999999999928</v>
      </c>
      <c r="H56" s="188">
        <f>$E56*'Ext Equiv'!G120*0.1*0.3*1000</f>
        <v>368.09999999999928</v>
      </c>
      <c r="I56" s="188">
        <f>$E56*'Ext Equiv'!H120*0.1*0.3*1000</f>
        <v>368.09999999999928</v>
      </c>
      <c r="J56" s="188">
        <f>$E56*'Ext Equiv'!I120*0.1*0.3*1000</f>
        <v>368.09999999999928</v>
      </c>
      <c r="K56" s="188">
        <f>$E56*'Ext Equiv'!J120*0.1*0.3*1000</f>
        <v>111.9999999999997</v>
      </c>
      <c r="L56" s="188">
        <f>$E56*'Ext Equiv'!K120*0.1*0.3*1000</f>
        <v>111.9999999999997</v>
      </c>
      <c r="M56" s="188">
        <f>$E56*'Ext Equiv'!L120*0.1*0.3*1000</f>
        <v>111.9999999999997</v>
      </c>
      <c r="N56" s="188">
        <f>$E56*'Ext Equiv'!M120*0.1*0.3*1000</f>
        <v>111.9999999999997</v>
      </c>
      <c r="O56" s="188">
        <f>$E56*'Ext Equiv'!N120*0.1*0.3*1000</f>
        <v>111.9999999999997</v>
      </c>
      <c r="P56" s="188">
        <f>$E56*'Ext Equiv'!O120*0.1*0.3*1000</f>
        <v>111.9999999999997</v>
      </c>
      <c r="Q56" s="188">
        <f>$E56*'Ext Equiv'!P120*0.1*0.3*1000</f>
        <v>111.9999999999997</v>
      </c>
      <c r="R56" s="188">
        <f>$E56*'Ext Equiv'!Q120*0.1*0.3*1000</f>
        <v>111.9999999999997</v>
      </c>
      <c r="S56" s="188">
        <f>$E56*'Ext Equiv'!R120*0.1*0.3*1000</f>
        <v>111.9999999999997</v>
      </c>
      <c r="T56" s="188">
        <f>$E56*'Ext Equiv'!S120*0.1*0.3*1000</f>
        <v>111.9999999999997</v>
      </c>
      <c r="U56" s="188">
        <f>$E56*'Ext Equiv'!T120*0.1*0.3*1000</f>
        <v>111.9999999999997</v>
      </c>
      <c r="V56" s="188">
        <f>$E56*'Ext Equiv'!U120*0.1*0.3*1000</f>
        <v>111.9999999999997</v>
      </c>
      <c r="W56" s="188">
        <f>$E56*'Ext Equiv'!V120*0.1*0.3*1000</f>
        <v>111.9999999999997</v>
      </c>
      <c r="X56" s="188">
        <f>$E56*'Ext Equiv'!W120*0.1*0.3*1000</f>
        <v>111.9999999999997</v>
      </c>
      <c r="Y56" s="188">
        <f>$E56*'Ext Equiv'!X120*0.1*0.3*1000</f>
        <v>111.9999999999997</v>
      </c>
      <c r="Z56" s="188">
        <f>$E56*'Ext Equiv'!Y120*0.1*0.3*1000</f>
        <v>111.9999999999997</v>
      </c>
      <c r="AA56" s="188">
        <f>$E56*'Ext Equiv'!Z120*0.1*0.3*1000</f>
        <v>111.9999999999997</v>
      </c>
      <c r="AB56" s="188">
        <f>$E56*'Ext Equiv'!AA120*0.1*0.3*1000</f>
        <v>111.9999999999997</v>
      </c>
      <c r="AC56" s="188">
        <f>$E56*'Ext Equiv'!AB120*0.1*0.3*1000</f>
        <v>111.9999999999997</v>
      </c>
      <c r="AD56" s="188">
        <f>$E56*'Ext Equiv'!AC120*0.1*0.3*1000</f>
        <v>111.9999999999997</v>
      </c>
      <c r="AE56" s="188">
        <f>$E56*'Ext Equiv'!AD120*0.1*0.3*1000</f>
        <v>111.9999999999997</v>
      </c>
      <c r="AF56" s="188">
        <f>$E56*'Ext Equiv'!AE120*0.1*0.3*1000</f>
        <v>111.9999999999997</v>
      </c>
      <c r="AG56" s="188">
        <f>$E56*'Ext Equiv'!AF120*0.1*0.3*1000</f>
        <v>111.9999999999997</v>
      </c>
      <c r="AH56" s="188">
        <f>$E56*'Ext Equiv'!AG120*0.1*0.3*1000</f>
        <v>111.9999999999997</v>
      </c>
      <c r="AI56" s="188">
        <f>$E56*'Ext Equiv'!AH120*0.1*0.3*1000</f>
        <v>111.9999999999997</v>
      </c>
      <c r="AJ56" s="324">
        <f>SUM(F56:AI56)</f>
        <v>4272.3999999999878</v>
      </c>
    </row>
    <row r="57" spans="2:39" ht="14.4">
      <c r="B57" s="323">
        <v>4915712</v>
      </c>
      <c r="C57" s="183" t="s">
        <v>907</v>
      </c>
      <c r="D57" s="184" t="str">
        <f>VLOOKUP(B57,'Padrão Conserva'!$B$21:$G$75,3,FALSE)</f>
        <v>m³/m</v>
      </c>
      <c r="E57" s="185">
        <f>VLOOKUP(B57,'Padrão Conserva'!$B$21:$G$75,4,FALSE)</f>
        <v>0.5</v>
      </c>
      <c r="F57" s="186">
        <v>0</v>
      </c>
      <c r="G57" s="188">
        <f t="shared" ref="G57:AI57" si="6">($G$13*11.6849)*$E$57</f>
        <v>44.986864999999938</v>
      </c>
      <c r="H57" s="188">
        <f t="shared" si="6"/>
        <v>44.986864999999938</v>
      </c>
      <c r="I57" s="188">
        <f t="shared" si="6"/>
        <v>44.986864999999938</v>
      </c>
      <c r="J57" s="188">
        <f t="shared" si="6"/>
        <v>44.986864999999938</v>
      </c>
      <c r="K57" s="188">
        <f t="shared" si="6"/>
        <v>44.986864999999938</v>
      </c>
      <c r="L57" s="188">
        <f t="shared" si="6"/>
        <v>44.986864999999938</v>
      </c>
      <c r="M57" s="188">
        <f t="shared" si="6"/>
        <v>44.986864999999938</v>
      </c>
      <c r="N57" s="188">
        <f t="shared" si="6"/>
        <v>44.986864999999938</v>
      </c>
      <c r="O57" s="188">
        <f t="shared" si="6"/>
        <v>44.986864999999938</v>
      </c>
      <c r="P57" s="188">
        <f t="shared" si="6"/>
        <v>44.986864999999938</v>
      </c>
      <c r="Q57" s="188">
        <f t="shared" si="6"/>
        <v>44.986864999999938</v>
      </c>
      <c r="R57" s="188">
        <f t="shared" si="6"/>
        <v>44.986864999999938</v>
      </c>
      <c r="S57" s="188">
        <f t="shared" si="6"/>
        <v>44.986864999999938</v>
      </c>
      <c r="T57" s="188">
        <f t="shared" si="6"/>
        <v>44.986864999999938</v>
      </c>
      <c r="U57" s="188">
        <f t="shared" si="6"/>
        <v>44.986864999999938</v>
      </c>
      <c r="V57" s="188">
        <f t="shared" si="6"/>
        <v>44.986864999999938</v>
      </c>
      <c r="W57" s="188">
        <f t="shared" si="6"/>
        <v>44.986864999999938</v>
      </c>
      <c r="X57" s="188">
        <f t="shared" si="6"/>
        <v>44.986864999999938</v>
      </c>
      <c r="Y57" s="188">
        <f t="shared" si="6"/>
        <v>44.986864999999938</v>
      </c>
      <c r="Z57" s="188">
        <f t="shared" si="6"/>
        <v>44.986864999999938</v>
      </c>
      <c r="AA57" s="188">
        <f t="shared" si="6"/>
        <v>44.986864999999938</v>
      </c>
      <c r="AB57" s="188">
        <f t="shared" si="6"/>
        <v>44.986864999999938</v>
      </c>
      <c r="AC57" s="188">
        <f t="shared" si="6"/>
        <v>44.986864999999938</v>
      </c>
      <c r="AD57" s="188">
        <f t="shared" si="6"/>
        <v>44.986864999999938</v>
      </c>
      <c r="AE57" s="188">
        <f t="shared" si="6"/>
        <v>44.986864999999938</v>
      </c>
      <c r="AF57" s="188">
        <f t="shared" si="6"/>
        <v>44.986864999999938</v>
      </c>
      <c r="AG57" s="188">
        <f t="shared" si="6"/>
        <v>44.986864999999938</v>
      </c>
      <c r="AH57" s="188">
        <f t="shared" si="6"/>
        <v>44.986864999999938</v>
      </c>
      <c r="AI57" s="188">
        <f t="shared" si="6"/>
        <v>44.986864999999938</v>
      </c>
      <c r="AJ57" s="324">
        <f>SUM(F57:AI57)</f>
        <v>1304.619084999998</v>
      </c>
    </row>
    <row r="58" spans="2:39" ht="14.4">
      <c r="B58" s="323" t="s">
        <v>922</v>
      </c>
      <c r="C58" s="183" t="s">
        <v>103</v>
      </c>
      <c r="D58" s="184" t="str">
        <f>VLOOKUP(B58,'Padrão Conserva'!$B$21:$G$75,3,FALSE)</f>
        <v>m³/km</v>
      </c>
      <c r="E58" s="185">
        <f>VLOOKUP(B58,'Padrão Conserva'!$B$21:$G$75,4,FALSE)</f>
        <v>0.2</v>
      </c>
      <c r="F58" s="186">
        <v>0</v>
      </c>
      <c r="G58" s="188">
        <f>$E58*'Ext Equiv'!F120</f>
        <v>1.2269999999999976</v>
      </c>
      <c r="H58" s="188">
        <f>$E58*'Ext Equiv'!G120</f>
        <v>1.2269999999999976</v>
      </c>
      <c r="I58" s="188">
        <f>$E58*'Ext Equiv'!H120</f>
        <v>1.2269999999999976</v>
      </c>
      <c r="J58" s="188">
        <f>$E58*'Ext Equiv'!I120</f>
        <v>1.2269999999999976</v>
      </c>
      <c r="K58" s="188">
        <f>$E58*'Ext Equiv'!J120</f>
        <v>0.37333333333333235</v>
      </c>
      <c r="L58" s="188">
        <f>$E58*'Ext Equiv'!K120</f>
        <v>0.37333333333333235</v>
      </c>
      <c r="M58" s="188">
        <f>$E58*'Ext Equiv'!L120</f>
        <v>0.37333333333333235</v>
      </c>
      <c r="N58" s="188">
        <f>$E58*'Ext Equiv'!M120</f>
        <v>0.37333333333333235</v>
      </c>
      <c r="O58" s="188">
        <f>$E58*'Ext Equiv'!N120</f>
        <v>0.37333333333333235</v>
      </c>
      <c r="P58" s="188">
        <f>$E58*'Ext Equiv'!O120</f>
        <v>0.37333333333333235</v>
      </c>
      <c r="Q58" s="188">
        <f>$E58*'Ext Equiv'!P120</f>
        <v>0.37333333333333235</v>
      </c>
      <c r="R58" s="188">
        <f>$E58*'Ext Equiv'!Q120</f>
        <v>0.37333333333333235</v>
      </c>
      <c r="S58" s="188">
        <f>$E58*'Ext Equiv'!R120</f>
        <v>0.37333333333333235</v>
      </c>
      <c r="T58" s="188">
        <f>$E58*'Ext Equiv'!S120</f>
        <v>0.37333333333333235</v>
      </c>
      <c r="U58" s="188">
        <f>$E58*'Ext Equiv'!T120</f>
        <v>0.37333333333333235</v>
      </c>
      <c r="V58" s="188">
        <f>$E58*'Ext Equiv'!U120</f>
        <v>0.37333333333333235</v>
      </c>
      <c r="W58" s="188">
        <f>$E58*'Ext Equiv'!V120</f>
        <v>0.37333333333333235</v>
      </c>
      <c r="X58" s="188">
        <f>$E58*'Ext Equiv'!W120</f>
        <v>0.37333333333333235</v>
      </c>
      <c r="Y58" s="188">
        <f>$E58*'Ext Equiv'!X120</f>
        <v>0.37333333333333235</v>
      </c>
      <c r="Z58" s="188">
        <f>$E58*'Ext Equiv'!Y120</f>
        <v>0.37333333333333235</v>
      </c>
      <c r="AA58" s="188">
        <f>$E58*'Ext Equiv'!Z120</f>
        <v>0.37333333333333235</v>
      </c>
      <c r="AB58" s="188">
        <f>$E58*'Ext Equiv'!AA120</f>
        <v>0.37333333333333235</v>
      </c>
      <c r="AC58" s="188">
        <f>$E58*'Ext Equiv'!AB120</f>
        <v>0.37333333333333235</v>
      </c>
      <c r="AD58" s="188">
        <f>$E58*'Ext Equiv'!AC120</f>
        <v>0.37333333333333235</v>
      </c>
      <c r="AE58" s="188">
        <f>$E58*'Ext Equiv'!AD120</f>
        <v>0.37333333333333235</v>
      </c>
      <c r="AF58" s="188">
        <f>$E58*'Ext Equiv'!AE120</f>
        <v>0.37333333333333235</v>
      </c>
      <c r="AG58" s="188">
        <f>$E58*'Ext Equiv'!AF120</f>
        <v>0.37333333333333235</v>
      </c>
      <c r="AH58" s="188">
        <f>$E58*'Ext Equiv'!AG120</f>
        <v>0.37333333333333235</v>
      </c>
      <c r="AI58" s="188">
        <f>$E58*'Ext Equiv'!AH120</f>
        <v>0.37333333333333235</v>
      </c>
      <c r="AJ58" s="324">
        <f>SUM(F58:AI58)</f>
        <v>14.24133333333331</v>
      </c>
      <c r="AM58" s="37"/>
    </row>
    <row r="59" spans="2:39">
      <c r="B59" s="207"/>
      <c r="C59" s="206" t="s">
        <v>104</v>
      </c>
      <c r="D59" s="207"/>
      <c r="E59" s="276"/>
      <c r="F59" s="277"/>
      <c r="G59" s="278"/>
      <c r="H59" s="278"/>
      <c r="I59" s="278"/>
      <c r="J59" s="278"/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8"/>
      <c r="AI59" s="278"/>
      <c r="AJ59" s="326"/>
    </row>
    <row r="60" spans="2:39">
      <c r="B60" s="29"/>
      <c r="C60" s="24" t="s">
        <v>105</v>
      </c>
      <c r="D60" s="29"/>
      <c r="E60" s="39"/>
      <c r="F60" s="3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325"/>
    </row>
    <row r="61" spans="2:39" ht="14.4">
      <c r="B61" s="323" t="s">
        <v>926</v>
      </c>
      <c r="C61" s="183" t="s">
        <v>106</v>
      </c>
      <c r="D61" s="184" t="str">
        <f>VLOOKUP(B61,'Padrão Conserva'!$B$21:$G$75,3,FALSE)</f>
        <v>m³/km.eq</v>
      </c>
      <c r="E61" s="185">
        <f>VLOOKUP(B61,'Padrão Conserva'!$B$21:$G$75,4,FALSE)</f>
        <v>4</v>
      </c>
      <c r="F61" s="186">
        <v>0</v>
      </c>
      <c r="G61" s="188">
        <f>$E61*'Ext Equiv'!F120</f>
        <v>24.539999999999953</v>
      </c>
      <c r="H61" s="188">
        <f>$E61*'Ext Equiv'!G120</f>
        <v>24.539999999999953</v>
      </c>
      <c r="I61" s="188">
        <f>$E61*'Ext Equiv'!H120</f>
        <v>24.539999999999953</v>
      </c>
      <c r="J61" s="188">
        <f>$E61*'Ext Equiv'!I120</f>
        <v>24.539999999999953</v>
      </c>
      <c r="K61" s="188">
        <f>$E61*'Ext Equiv'!J120</f>
        <v>7.4666666666666464</v>
      </c>
      <c r="L61" s="188">
        <f>$E61*'Ext Equiv'!K120</f>
        <v>7.4666666666666464</v>
      </c>
      <c r="M61" s="188">
        <f>$E61*'Ext Equiv'!L120</f>
        <v>7.4666666666666464</v>
      </c>
      <c r="N61" s="188">
        <f>$E61*'Ext Equiv'!M120</f>
        <v>7.4666666666666464</v>
      </c>
      <c r="O61" s="188">
        <f>$E61*'Ext Equiv'!N120</f>
        <v>7.4666666666666464</v>
      </c>
      <c r="P61" s="188">
        <f>$E61*'Ext Equiv'!O120</f>
        <v>7.4666666666666464</v>
      </c>
      <c r="Q61" s="188">
        <f>$E61*'Ext Equiv'!P120</f>
        <v>7.4666666666666464</v>
      </c>
      <c r="R61" s="188">
        <f>$E61*'Ext Equiv'!Q120</f>
        <v>7.4666666666666464</v>
      </c>
      <c r="S61" s="188">
        <f>$E61*'Ext Equiv'!R120</f>
        <v>7.4666666666666464</v>
      </c>
      <c r="T61" s="188">
        <f>$E61*'Ext Equiv'!S120</f>
        <v>7.4666666666666464</v>
      </c>
      <c r="U61" s="188">
        <f>$E61*'Ext Equiv'!T120</f>
        <v>7.4666666666666464</v>
      </c>
      <c r="V61" s="188">
        <f>$E61*'Ext Equiv'!U120</f>
        <v>7.4666666666666464</v>
      </c>
      <c r="W61" s="188">
        <f>$E61*'Ext Equiv'!V120</f>
        <v>7.4666666666666464</v>
      </c>
      <c r="X61" s="188">
        <f>$E61*'Ext Equiv'!W120</f>
        <v>7.4666666666666464</v>
      </c>
      <c r="Y61" s="188">
        <f>$E61*'Ext Equiv'!X120</f>
        <v>7.4666666666666464</v>
      </c>
      <c r="Z61" s="188">
        <f>$E61*'Ext Equiv'!Y120</f>
        <v>7.4666666666666464</v>
      </c>
      <c r="AA61" s="188">
        <f>$E61*'Ext Equiv'!Z120</f>
        <v>7.4666666666666464</v>
      </c>
      <c r="AB61" s="188">
        <f>$E61*'Ext Equiv'!AA120</f>
        <v>7.4666666666666464</v>
      </c>
      <c r="AC61" s="188">
        <f>$E61*'Ext Equiv'!AB120</f>
        <v>7.4666666666666464</v>
      </c>
      <c r="AD61" s="188">
        <f>$E61*'Ext Equiv'!AC120</f>
        <v>7.4666666666666464</v>
      </c>
      <c r="AE61" s="188">
        <f>$E61*'Ext Equiv'!AD120</f>
        <v>7.4666666666666464</v>
      </c>
      <c r="AF61" s="188">
        <f>$E61*'Ext Equiv'!AE120</f>
        <v>7.4666666666666464</v>
      </c>
      <c r="AG61" s="188">
        <f>$E61*'Ext Equiv'!AF120</f>
        <v>7.4666666666666464</v>
      </c>
      <c r="AH61" s="188">
        <f>$E61*'Ext Equiv'!AG120</f>
        <v>7.4666666666666464</v>
      </c>
      <c r="AI61" s="188">
        <f>$E61*'Ext Equiv'!AH120</f>
        <v>7.4666666666666464</v>
      </c>
      <c r="AJ61" s="324">
        <f>SUM(F61:AI61)</f>
        <v>284.82666666666586</v>
      </c>
      <c r="AK61" s="5"/>
    </row>
    <row r="62" spans="2:39" ht="14.4">
      <c r="B62" s="323" t="s">
        <v>927</v>
      </c>
      <c r="C62" s="183" t="s">
        <v>108</v>
      </c>
      <c r="D62" s="184" t="str">
        <f>VLOOKUP(B62,'Padrão Conserva'!$B$21:$G$75,3,FALSE)</f>
        <v>m³/km.eq</v>
      </c>
      <c r="E62" s="185">
        <f>VLOOKUP(B62,'Padrão Conserva'!$B$21:$G$75,4,FALSE)</f>
        <v>4</v>
      </c>
      <c r="F62" s="186">
        <v>0</v>
      </c>
      <c r="G62" s="188">
        <f>$E62*'Ext Equiv'!F120</f>
        <v>24.539999999999953</v>
      </c>
      <c r="H62" s="188">
        <f>$E62*'Ext Equiv'!G120</f>
        <v>24.539999999999953</v>
      </c>
      <c r="I62" s="188">
        <f>$E62*'Ext Equiv'!H120</f>
        <v>24.539999999999953</v>
      </c>
      <c r="J62" s="188">
        <f>$E62*'Ext Equiv'!I120</f>
        <v>24.539999999999953</v>
      </c>
      <c r="K62" s="188">
        <f>$E62*'Ext Equiv'!J120</f>
        <v>7.4666666666666464</v>
      </c>
      <c r="L62" s="188">
        <f>$E62*'Ext Equiv'!K120</f>
        <v>7.4666666666666464</v>
      </c>
      <c r="M62" s="188">
        <f>$E62*'Ext Equiv'!L120</f>
        <v>7.4666666666666464</v>
      </c>
      <c r="N62" s="188">
        <f>$E62*'Ext Equiv'!M120</f>
        <v>7.4666666666666464</v>
      </c>
      <c r="O62" s="188">
        <f>$E62*'Ext Equiv'!N120</f>
        <v>7.4666666666666464</v>
      </c>
      <c r="P62" s="188">
        <f>$E62*'Ext Equiv'!O120</f>
        <v>7.4666666666666464</v>
      </c>
      <c r="Q62" s="188">
        <f>$E62*'Ext Equiv'!P120</f>
        <v>7.4666666666666464</v>
      </c>
      <c r="R62" s="188">
        <f>$E62*'Ext Equiv'!Q120</f>
        <v>7.4666666666666464</v>
      </c>
      <c r="S62" s="188">
        <f>$E62*'Ext Equiv'!R120</f>
        <v>7.4666666666666464</v>
      </c>
      <c r="T62" s="188">
        <f>$E62*'Ext Equiv'!S120</f>
        <v>7.4666666666666464</v>
      </c>
      <c r="U62" s="188">
        <f>$E62*'Ext Equiv'!T120</f>
        <v>7.4666666666666464</v>
      </c>
      <c r="V62" s="188">
        <f>$E62*'Ext Equiv'!U120</f>
        <v>7.4666666666666464</v>
      </c>
      <c r="W62" s="188">
        <f>$E62*'Ext Equiv'!V120</f>
        <v>7.4666666666666464</v>
      </c>
      <c r="X62" s="188">
        <f>$E62*'Ext Equiv'!W120</f>
        <v>7.4666666666666464</v>
      </c>
      <c r="Y62" s="188">
        <f>$E62*'Ext Equiv'!X120</f>
        <v>7.4666666666666464</v>
      </c>
      <c r="Z62" s="188">
        <f>$E62*'Ext Equiv'!Y120</f>
        <v>7.4666666666666464</v>
      </c>
      <c r="AA62" s="188">
        <f>$E62*'Ext Equiv'!Z120</f>
        <v>7.4666666666666464</v>
      </c>
      <c r="AB62" s="188">
        <f>$E62*'Ext Equiv'!AA120</f>
        <v>7.4666666666666464</v>
      </c>
      <c r="AC62" s="188">
        <f>$E62*'Ext Equiv'!AB120</f>
        <v>7.4666666666666464</v>
      </c>
      <c r="AD62" s="188">
        <f>$E62*'Ext Equiv'!AC120</f>
        <v>7.4666666666666464</v>
      </c>
      <c r="AE62" s="188">
        <f>$E62*'Ext Equiv'!AD120</f>
        <v>7.4666666666666464</v>
      </c>
      <c r="AF62" s="188">
        <f>$E62*'Ext Equiv'!AE120</f>
        <v>7.4666666666666464</v>
      </c>
      <c r="AG62" s="188">
        <f>$E62*'Ext Equiv'!AF120</f>
        <v>7.4666666666666464</v>
      </c>
      <c r="AH62" s="188">
        <f>$E62*'Ext Equiv'!AG120</f>
        <v>7.4666666666666464</v>
      </c>
      <c r="AI62" s="188">
        <f>$E62*'Ext Equiv'!AH120</f>
        <v>7.4666666666666464</v>
      </c>
      <c r="AJ62" s="324">
        <f>SUM(F62:AI62)</f>
        <v>284.82666666666586</v>
      </c>
    </row>
    <row r="63" spans="2:39" ht="14.4">
      <c r="B63" s="323" t="s">
        <v>928</v>
      </c>
      <c r="C63" s="183" t="s">
        <v>109</v>
      </c>
      <c r="D63" s="184" t="str">
        <f>VLOOKUP(B63,'Padrão Conserva'!$B$21:$G$75,3,FALSE)</f>
        <v>m³/km.eq</v>
      </c>
      <c r="E63" s="185">
        <f>VLOOKUP(B63,'Padrão Conserva'!$B$21:$G$75,4,FALSE)</f>
        <v>4</v>
      </c>
      <c r="F63" s="186">
        <v>0</v>
      </c>
      <c r="G63" s="188">
        <f>$E63*'Ext Equiv'!F120</f>
        <v>24.539999999999953</v>
      </c>
      <c r="H63" s="188">
        <f>$E63*'Ext Equiv'!G120</f>
        <v>24.539999999999953</v>
      </c>
      <c r="I63" s="188">
        <f>$E63*'Ext Equiv'!H120</f>
        <v>24.539999999999953</v>
      </c>
      <c r="J63" s="188">
        <f>$E63*'Ext Equiv'!I120</f>
        <v>24.539999999999953</v>
      </c>
      <c r="K63" s="188">
        <f>$E63*'Ext Equiv'!J120</f>
        <v>7.4666666666666464</v>
      </c>
      <c r="L63" s="188">
        <f>$E63*'Ext Equiv'!K120</f>
        <v>7.4666666666666464</v>
      </c>
      <c r="M63" s="188">
        <f>$E63*'Ext Equiv'!L120</f>
        <v>7.4666666666666464</v>
      </c>
      <c r="N63" s="188">
        <f>$E63*'Ext Equiv'!M120</f>
        <v>7.4666666666666464</v>
      </c>
      <c r="O63" s="188">
        <f>$E63*'Ext Equiv'!N120</f>
        <v>7.4666666666666464</v>
      </c>
      <c r="P63" s="188">
        <f>$E63*'Ext Equiv'!O120</f>
        <v>7.4666666666666464</v>
      </c>
      <c r="Q63" s="188">
        <f>$E63*'Ext Equiv'!P120</f>
        <v>7.4666666666666464</v>
      </c>
      <c r="R63" s="188">
        <f>$E63*'Ext Equiv'!Q120</f>
        <v>7.4666666666666464</v>
      </c>
      <c r="S63" s="188">
        <f>$E63*'Ext Equiv'!R120</f>
        <v>7.4666666666666464</v>
      </c>
      <c r="T63" s="188">
        <f>$E63*'Ext Equiv'!S120</f>
        <v>7.4666666666666464</v>
      </c>
      <c r="U63" s="188">
        <f>$E63*'Ext Equiv'!T120</f>
        <v>7.4666666666666464</v>
      </c>
      <c r="V63" s="188">
        <f>$E63*'Ext Equiv'!U120</f>
        <v>7.4666666666666464</v>
      </c>
      <c r="W63" s="188">
        <f>$E63*'Ext Equiv'!V120</f>
        <v>7.4666666666666464</v>
      </c>
      <c r="X63" s="188">
        <f>$E63*'Ext Equiv'!W120</f>
        <v>7.4666666666666464</v>
      </c>
      <c r="Y63" s="188">
        <f>$E63*'Ext Equiv'!X120</f>
        <v>7.4666666666666464</v>
      </c>
      <c r="Z63" s="188">
        <f>$E63*'Ext Equiv'!Y120</f>
        <v>7.4666666666666464</v>
      </c>
      <c r="AA63" s="188">
        <f>$E63*'Ext Equiv'!Z120</f>
        <v>7.4666666666666464</v>
      </c>
      <c r="AB63" s="188">
        <f>$E63*'Ext Equiv'!AA120</f>
        <v>7.4666666666666464</v>
      </c>
      <c r="AC63" s="188">
        <f>$E63*'Ext Equiv'!AB120</f>
        <v>7.4666666666666464</v>
      </c>
      <c r="AD63" s="188">
        <f>$E63*'Ext Equiv'!AC120</f>
        <v>7.4666666666666464</v>
      </c>
      <c r="AE63" s="188">
        <f>$E63*'Ext Equiv'!AD120</f>
        <v>7.4666666666666464</v>
      </c>
      <c r="AF63" s="188">
        <f>$E63*'Ext Equiv'!AE120</f>
        <v>7.4666666666666464</v>
      </c>
      <c r="AG63" s="188">
        <f>$E63*'Ext Equiv'!AF120</f>
        <v>7.4666666666666464</v>
      </c>
      <c r="AH63" s="188">
        <f>$E63*'Ext Equiv'!AG120</f>
        <v>7.4666666666666464</v>
      </c>
      <c r="AI63" s="188">
        <f>$E63*'Ext Equiv'!AH120</f>
        <v>7.4666666666666464</v>
      </c>
      <c r="AJ63" s="324">
        <f>SUM(F63:AI63)</f>
        <v>284.82666666666586</v>
      </c>
      <c r="AK63" s="5"/>
    </row>
    <row r="64" spans="2:39">
      <c r="B64" s="207"/>
      <c r="C64" s="206" t="s">
        <v>110</v>
      </c>
      <c r="D64" s="207"/>
      <c r="E64" s="276"/>
      <c r="F64" s="277"/>
      <c r="G64" s="278"/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8"/>
      <c r="AI64" s="278"/>
      <c r="AJ64" s="326"/>
    </row>
    <row r="65" spans="2:36">
      <c r="B65" s="29"/>
      <c r="C65" s="24" t="s">
        <v>111</v>
      </c>
      <c r="D65" s="29"/>
      <c r="E65" s="39"/>
      <c r="F65" s="3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325"/>
    </row>
    <row r="66" spans="2:36">
      <c r="B66" s="29"/>
      <c r="C66" s="24" t="s">
        <v>157</v>
      </c>
      <c r="D66" s="41" t="s">
        <v>158</v>
      </c>
      <c r="E66" s="42"/>
      <c r="F66" s="43"/>
      <c r="G66" s="44">
        <f>(($G$13*1000*4*2/10000)+(('Ext Equiv'!F60+'Ext Equiv'!F64)*8/10000))</f>
        <v>6.1599999999999913</v>
      </c>
      <c r="H66" s="44">
        <f>(($G$13*1000*4*2/10000)+(('Ext Equiv'!G60+'Ext Equiv'!G64)*8/10000))</f>
        <v>6.1599999999999913</v>
      </c>
      <c r="I66" s="44">
        <f>(($G$13*1000*4*2/10000)+(('Ext Equiv'!H60+'Ext Equiv'!H64)*8/10000))</f>
        <v>6.1599999999999913</v>
      </c>
      <c r="J66" s="44">
        <f>(($G$13*1000*4*2/10000)+(('Ext Equiv'!I60+'Ext Equiv'!I64)*8/10000))</f>
        <v>6.1599999999999913</v>
      </c>
      <c r="K66" s="44">
        <f>(($G$13*1000*4*2/10000)+(('Ext Equiv'!J60+'Ext Equiv'!J64)*8/10000))</f>
        <v>6.1599999999999913</v>
      </c>
      <c r="L66" s="44">
        <f>(($G$13*1000*4*2/10000)+(('Ext Equiv'!K60+'Ext Equiv'!K64)*8/10000))</f>
        <v>6.1599999999999913</v>
      </c>
      <c r="M66" s="44">
        <f>(($G$13*1000*4*2/10000)+(('Ext Equiv'!L60+'Ext Equiv'!L64)*8/10000))</f>
        <v>6.1599999999999913</v>
      </c>
      <c r="N66" s="44">
        <f>(($G$13*1000*4*2/10000)+(('Ext Equiv'!M60+'Ext Equiv'!M64)*8/10000))</f>
        <v>6.1599999999999913</v>
      </c>
      <c r="O66" s="44">
        <f>(($G$13*1000*4*2/10000)+(('Ext Equiv'!N60+'Ext Equiv'!N64)*8/10000))</f>
        <v>6.1599999999999913</v>
      </c>
      <c r="P66" s="44">
        <f>(($G$13*1000*4*2/10000)+(('Ext Equiv'!O60+'Ext Equiv'!O64)*8/10000))</f>
        <v>6.1599999999999913</v>
      </c>
      <c r="Q66" s="44">
        <f>(($G$13*1000*4*2/10000)+(('Ext Equiv'!P60+'Ext Equiv'!P64)*8/10000))</f>
        <v>6.1599999999999913</v>
      </c>
      <c r="R66" s="44">
        <f>(($G$13*1000*4*2/10000)+(('Ext Equiv'!Q60+'Ext Equiv'!Q64)*8/10000))</f>
        <v>6.1599999999999913</v>
      </c>
      <c r="S66" s="44">
        <f>(($G$13*1000*4*2/10000)+(('Ext Equiv'!R60+'Ext Equiv'!R64)*8/10000))</f>
        <v>6.1599999999999913</v>
      </c>
      <c r="T66" s="44">
        <f>(($G$13*1000*4*2/10000)+(('Ext Equiv'!S60+'Ext Equiv'!S64)*8/10000))</f>
        <v>6.1599999999999913</v>
      </c>
      <c r="U66" s="44">
        <f>(($G$13*1000*4*2/10000)+(('Ext Equiv'!T60+'Ext Equiv'!T64)*8/10000))</f>
        <v>6.1599999999999913</v>
      </c>
      <c r="V66" s="44">
        <f>(($G$13*1000*4*2/10000)+(('Ext Equiv'!U60+'Ext Equiv'!U64)*8/10000))</f>
        <v>6.1599999999999913</v>
      </c>
      <c r="W66" s="44">
        <f>(($G$13*1000*4*2/10000)+(('Ext Equiv'!V60+'Ext Equiv'!V64)*8/10000))</f>
        <v>6.1599999999999913</v>
      </c>
      <c r="X66" s="44">
        <f>(($G$13*1000*4*2/10000)+(('Ext Equiv'!W60+'Ext Equiv'!W64)*8/10000))</f>
        <v>6.1599999999999913</v>
      </c>
      <c r="Y66" s="44">
        <f>(($G$13*1000*4*2/10000)+(('Ext Equiv'!X60+'Ext Equiv'!X64)*8/10000))</f>
        <v>6.1599999999999913</v>
      </c>
      <c r="Z66" s="44">
        <f>(($G$13*1000*4*2/10000)+(('Ext Equiv'!Y60+'Ext Equiv'!Y64)*8/10000))</f>
        <v>6.1599999999999913</v>
      </c>
      <c r="AA66" s="44">
        <f>(($G$13*1000*4*2/10000)+(('Ext Equiv'!Z60+'Ext Equiv'!Z64)*8/10000))</f>
        <v>6.1599999999999913</v>
      </c>
      <c r="AB66" s="44">
        <f>(($G$13*1000*4*2/10000)+(('Ext Equiv'!AA60+'Ext Equiv'!AA64)*8/10000))</f>
        <v>6.1599999999999913</v>
      </c>
      <c r="AC66" s="44">
        <f>(($G$13*1000*4*2/10000)+(('Ext Equiv'!AB60+'Ext Equiv'!AB64)*8/10000))</f>
        <v>6.1599999999999913</v>
      </c>
      <c r="AD66" s="44">
        <f>(($G$13*1000*4*2/10000)+(('Ext Equiv'!AC60+'Ext Equiv'!AC64)*8/10000))</f>
        <v>6.1599999999999913</v>
      </c>
      <c r="AE66" s="44">
        <f>(($G$13*1000*4*2/10000)+(('Ext Equiv'!AD60+'Ext Equiv'!AD64)*8/10000))</f>
        <v>6.1599999999999913</v>
      </c>
      <c r="AF66" s="44">
        <f>(($G$13*1000*4*2/10000)+(('Ext Equiv'!AE60+'Ext Equiv'!AE64)*8/10000))</f>
        <v>6.1599999999999913</v>
      </c>
      <c r="AG66" s="44">
        <f>(($G$13*1000*4*2/10000)+(('Ext Equiv'!AF60+'Ext Equiv'!AF64)*8/10000))</f>
        <v>6.1599999999999913</v>
      </c>
      <c r="AH66" s="44">
        <f>(($G$13*1000*4*2/10000)+(('Ext Equiv'!AG60+'Ext Equiv'!AG64)*8/10000))</f>
        <v>6.1599999999999913</v>
      </c>
      <c r="AI66" s="44">
        <f>(($G$13*1000*4*2/10000)+(('Ext Equiv'!AH60+'Ext Equiv'!AH64)*8/10000))</f>
        <v>6.1599999999999913</v>
      </c>
      <c r="AJ66" s="325"/>
    </row>
    <row r="67" spans="2:36" ht="14.4">
      <c r="B67" s="323">
        <v>4915740</v>
      </c>
      <c r="C67" s="183" t="s">
        <v>112</v>
      </c>
      <c r="D67" s="184" t="str">
        <f>VLOOKUP(B67,'Padrão Conserva'!$B$21:$G$75,3,FALSE)</f>
        <v>ha/km</v>
      </c>
      <c r="E67" s="185">
        <f>VLOOKUP(B67,'Padrão Conserva'!$B$21:$G$75,4,FALSE)</f>
        <v>4</v>
      </c>
      <c r="F67" s="186">
        <v>0</v>
      </c>
      <c r="G67" s="188">
        <f>(G66*20%*$E67)</f>
        <v>4.9279999999999937</v>
      </c>
      <c r="H67" s="188">
        <f t="shared" ref="H67:AI67" si="7">(H66*20%*$E67)</f>
        <v>4.9279999999999937</v>
      </c>
      <c r="I67" s="188">
        <f t="shared" si="7"/>
        <v>4.9279999999999937</v>
      </c>
      <c r="J67" s="188">
        <f t="shared" si="7"/>
        <v>4.9279999999999937</v>
      </c>
      <c r="K67" s="188">
        <f t="shared" si="7"/>
        <v>4.9279999999999937</v>
      </c>
      <c r="L67" s="188">
        <f t="shared" si="7"/>
        <v>4.9279999999999937</v>
      </c>
      <c r="M67" s="188">
        <f t="shared" si="7"/>
        <v>4.9279999999999937</v>
      </c>
      <c r="N67" s="188">
        <f t="shared" si="7"/>
        <v>4.9279999999999937</v>
      </c>
      <c r="O67" s="188">
        <f t="shared" si="7"/>
        <v>4.9279999999999937</v>
      </c>
      <c r="P67" s="188">
        <f t="shared" si="7"/>
        <v>4.9279999999999937</v>
      </c>
      <c r="Q67" s="188">
        <f t="shared" si="7"/>
        <v>4.9279999999999937</v>
      </c>
      <c r="R67" s="188">
        <f t="shared" si="7"/>
        <v>4.9279999999999937</v>
      </c>
      <c r="S67" s="188">
        <f t="shared" si="7"/>
        <v>4.9279999999999937</v>
      </c>
      <c r="T67" s="188">
        <f t="shared" si="7"/>
        <v>4.9279999999999937</v>
      </c>
      <c r="U67" s="188">
        <f t="shared" si="7"/>
        <v>4.9279999999999937</v>
      </c>
      <c r="V67" s="188">
        <f t="shared" si="7"/>
        <v>4.9279999999999937</v>
      </c>
      <c r="W67" s="188">
        <f t="shared" si="7"/>
        <v>4.9279999999999937</v>
      </c>
      <c r="X67" s="188">
        <f t="shared" si="7"/>
        <v>4.9279999999999937</v>
      </c>
      <c r="Y67" s="188">
        <f t="shared" si="7"/>
        <v>4.9279999999999937</v>
      </c>
      <c r="Z67" s="188">
        <f t="shared" si="7"/>
        <v>4.9279999999999937</v>
      </c>
      <c r="AA67" s="188">
        <f t="shared" si="7"/>
        <v>4.9279999999999937</v>
      </c>
      <c r="AB67" s="188">
        <f t="shared" si="7"/>
        <v>4.9279999999999937</v>
      </c>
      <c r="AC67" s="188">
        <f t="shared" si="7"/>
        <v>4.9279999999999937</v>
      </c>
      <c r="AD67" s="188">
        <f t="shared" si="7"/>
        <v>4.9279999999999937</v>
      </c>
      <c r="AE67" s="188">
        <f t="shared" si="7"/>
        <v>4.9279999999999937</v>
      </c>
      <c r="AF67" s="188">
        <f t="shared" si="7"/>
        <v>4.9279999999999937</v>
      </c>
      <c r="AG67" s="188">
        <f t="shared" si="7"/>
        <v>4.9279999999999937</v>
      </c>
      <c r="AH67" s="188">
        <f t="shared" si="7"/>
        <v>4.9279999999999937</v>
      </c>
      <c r="AI67" s="188">
        <f t="shared" si="7"/>
        <v>4.9279999999999937</v>
      </c>
      <c r="AJ67" s="324">
        <f t="shared" ref="AJ67:AJ72" si="8">SUM(F67:AI67)</f>
        <v>142.91199999999989</v>
      </c>
    </row>
    <row r="68" spans="2:36" ht="14.4">
      <c r="B68" s="323">
        <v>4915742</v>
      </c>
      <c r="C68" s="183" t="s">
        <v>114</v>
      </c>
      <c r="D68" s="184" t="str">
        <f>VLOOKUP(B68,'Padrão Conserva'!$B$21:$G$75,3,FALSE)</f>
        <v>ha/km</v>
      </c>
      <c r="E68" s="185">
        <f>VLOOKUP(B68,'Padrão Conserva'!$B$21:$G$75,4,FALSE)</f>
        <v>4</v>
      </c>
      <c r="F68" s="186">
        <v>0</v>
      </c>
      <c r="G68" s="188">
        <f>(G$66*80%*$E68)</f>
        <v>19.711999999999975</v>
      </c>
      <c r="H68" s="188">
        <f t="shared" ref="H68:AI68" si="9">(H$66*80%*$E68)</f>
        <v>19.711999999999975</v>
      </c>
      <c r="I68" s="188">
        <f t="shared" si="9"/>
        <v>19.711999999999975</v>
      </c>
      <c r="J68" s="188">
        <f t="shared" si="9"/>
        <v>19.711999999999975</v>
      </c>
      <c r="K68" s="188">
        <f t="shared" si="9"/>
        <v>19.711999999999975</v>
      </c>
      <c r="L68" s="188">
        <f t="shared" si="9"/>
        <v>19.711999999999975</v>
      </c>
      <c r="M68" s="188">
        <f t="shared" si="9"/>
        <v>19.711999999999975</v>
      </c>
      <c r="N68" s="188">
        <f t="shared" si="9"/>
        <v>19.711999999999975</v>
      </c>
      <c r="O68" s="188">
        <f t="shared" si="9"/>
        <v>19.711999999999975</v>
      </c>
      <c r="P68" s="188">
        <f t="shared" si="9"/>
        <v>19.711999999999975</v>
      </c>
      <c r="Q68" s="188">
        <f t="shared" si="9"/>
        <v>19.711999999999975</v>
      </c>
      <c r="R68" s="188">
        <f t="shared" si="9"/>
        <v>19.711999999999975</v>
      </c>
      <c r="S68" s="188">
        <f t="shared" si="9"/>
        <v>19.711999999999975</v>
      </c>
      <c r="T68" s="188">
        <f t="shared" si="9"/>
        <v>19.711999999999975</v>
      </c>
      <c r="U68" s="188">
        <f t="shared" si="9"/>
        <v>19.711999999999975</v>
      </c>
      <c r="V68" s="188">
        <f t="shared" si="9"/>
        <v>19.711999999999975</v>
      </c>
      <c r="W68" s="188">
        <f t="shared" si="9"/>
        <v>19.711999999999975</v>
      </c>
      <c r="X68" s="188">
        <f t="shared" si="9"/>
        <v>19.711999999999975</v>
      </c>
      <c r="Y68" s="188">
        <f t="shared" si="9"/>
        <v>19.711999999999975</v>
      </c>
      <c r="Z68" s="188">
        <f t="shared" si="9"/>
        <v>19.711999999999975</v>
      </c>
      <c r="AA68" s="188">
        <f t="shared" si="9"/>
        <v>19.711999999999975</v>
      </c>
      <c r="AB68" s="188">
        <f t="shared" si="9"/>
        <v>19.711999999999975</v>
      </c>
      <c r="AC68" s="188">
        <f t="shared" si="9"/>
        <v>19.711999999999975</v>
      </c>
      <c r="AD68" s="188">
        <f t="shared" si="9"/>
        <v>19.711999999999975</v>
      </c>
      <c r="AE68" s="188">
        <f t="shared" si="9"/>
        <v>19.711999999999975</v>
      </c>
      <c r="AF68" s="188">
        <f t="shared" si="9"/>
        <v>19.711999999999975</v>
      </c>
      <c r="AG68" s="188">
        <f t="shared" si="9"/>
        <v>19.711999999999975</v>
      </c>
      <c r="AH68" s="188">
        <f t="shared" si="9"/>
        <v>19.711999999999975</v>
      </c>
      <c r="AI68" s="188">
        <f t="shared" si="9"/>
        <v>19.711999999999975</v>
      </c>
      <c r="AJ68" s="324">
        <f t="shared" si="8"/>
        <v>571.64799999999957</v>
      </c>
    </row>
    <row r="69" spans="2:36" ht="14.4">
      <c r="B69" s="323">
        <v>4915744</v>
      </c>
      <c r="C69" s="183" t="s">
        <v>908</v>
      </c>
      <c r="D69" s="184" t="str">
        <f>VLOOKUP(B69,'Padrão Conserva'!$B$21:$G$75,3,FALSE)</f>
        <v>m²/km</v>
      </c>
      <c r="E69" s="185">
        <f>VLOOKUP(B69,'Padrão Conserva'!$B$21:$G$75,4,FALSE)</f>
        <v>3</v>
      </c>
      <c r="F69" s="186">
        <v>0</v>
      </c>
      <c r="G69" s="188">
        <f t="shared" ref="G69:AI69" si="10">$G$13*2*2*$E$69</f>
        <v>92.399999999999864</v>
      </c>
      <c r="H69" s="188">
        <f t="shared" si="10"/>
        <v>92.399999999999864</v>
      </c>
      <c r="I69" s="188">
        <f t="shared" si="10"/>
        <v>92.399999999999864</v>
      </c>
      <c r="J69" s="188">
        <f t="shared" si="10"/>
        <v>92.399999999999864</v>
      </c>
      <c r="K69" s="188">
        <f t="shared" si="10"/>
        <v>92.399999999999864</v>
      </c>
      <c r="L69" s="188">
        <f t="shared" si="10"/>
        <v>92.399999999999864</v>
      </c>
      <c r="M69" s="188">
        <f t="shared" si="10"/>
        <v>92.399999999999864</v>
      </c>
      <c r="N69" s="188">
        <f t="shared" si="10"/>
        <v>92.399999999999864</v>
      </c>
      <c r="O69" s="188">
        <f t="shared" si="10"/>
        <v>92.399999999999864</v>
      </c>
      <c r="P69" s="188">
        <f t="shared" si="10"/>
        <v>92.399999999999864</v>
      </c>
      <c r="Q69" s="188">
        <f t="shared" si="10"/>
        <v>92.399999999999864</v>
      </c>
      <c r="R69" s="188">
        <f t="shared" si="10"/>
        <v>92.399999999999864</v>
      </c>
      <c r="S69" s="188">
        <f t="shared" si="10"/>
        <v>92.399999999999864</v>
      </c>
      <c r="T69" s="188">
        <f t="shared" si="10"/>
        <v>92.399999999999864</v>
      </c>
      <c r="U69" s="188">
        <f t="shared" si="10"/>
        <v>92.399999999999864</v>
      </c>
      <c r="V69" s="188">
        <f t="shared" si="10"/>
        <v>92.399999999999864</v>
      </c>
      <c r="W69" s="188">
        <f t="shared" si="10"/>
        <v>92.399999999999864</v>
      </c>
      <c r="X69" s="188">
        <f t="shared" si="10"/>
        <v>92.399999999999864</v>
      </c>
      <c r="Y69" s="188">
        <f t="shared" si="10"/>
        <v>92.399999999999864</v>
      </c>
      <c r="Z69" s="188">
        <f t="shared" si="10"/>
        <v>92.399999999999864</v>
      </c>
      <c r="AA69" s="188">
        <f t="shared" si="10"/>
        <v>92.399999999999864</v>
      </c>
      <c r="AB69" s="188">
        <f t="shared" si="10"/>
        <v>92.399999999999864</v>
      </c>
      <c r="AC69" s="188">
        <f t="shared" si="10"/>
        <v>92.399999999999864</v>
      </c>
      <c r="AD69" s="188">
        <f t="shared" si="10"/>
        <v>92.399999999999864</v>
      </c>
      <c r="AE69" s="188">
        <f t="shared" si="10"/>
        <v>92.399999999999864</v>
      </c>
      <c r="AF69" s="188">
        <f t="shared" si="10"/>
        <v>92.399999999999864</v>
      </c>
      <c r="AG69" s="188">
        <f t="shared" si="10"/>
        <v>92.399999999999864</v>
      </c>
      <c r="AH69" s="188">
        <f t="shared" si="10"/>
        <v>92.399999999999864</v>
      </c>
      <c r="AI69" s="188">
        <f t="shared" si="10"/>
        <v>92.399999999999864</v>
      </c>
      <c r="AJ69" s="324">
        <f t="shared" si="8"/>
        <v>2679.5999999999949</v>
      </c>
    </row>
    <row r="70" spans="2:36" ht="14.4">
      <c r="B70" s="323" t="s">
        <v>929</v>
      </c>
      <c r="C70" s="183" t="s">
        <v>180</v>
      </c>
      <c r="D70" s="184" t="str">
        <f>VLOOKUP(B70,'Padrão Conserva'!$B$21:$G$75,3,FALSE)</f>
        <v>m²/km</v>
      </c>
      <c r="E70" s="185">
        <f>VLOOKUP(B70,'Padrão Conserva'!$B$21:$G$75,4,FALSE)</f>
        <v>300</v>
      </c>
      <c r="F70" s="186">
        <v>0</v>
      </c>
      <c r="G70" s="188">
        <f>$E70*'Ext Equiv'!F120</f>
        <v>1840.4999999999964</v>
      </c>
      <c r="H70" s="188">
        <f>$E70*'Ext Equiv'!G120</f>
        <v>1840.4999999999964</v>
      </c>
      <c r="I70" s="188">
        <f>$E70*'Ext Equiv'!H120</f>
        <v>1840.4999999999964</v>
      </c>
      <c r="J70" s="188">
        <f>$E70*'Ext Equiv'!I120</f>
        <v>1840.4999999999964</v>
      </c>
      <c r="K70" s="188">
        <f>$E70*'Ext Equiv'!J120</f>
        <v>559.99999999999852</v>
      </c>
      <c r="L70" s="188">
        <f>$E70*'Ext Equiv'!K120</f>
        <v>559.99999999999852</v>
      </c>
      <c r="M70" s="188">
        <f>$E70*'Ext Equiv'!L120</f>
        <v>559.99999999999852</v>
      </c>
      <c r="N70" s="188">
        <f>$E70*'Ext Equiv'!M120</f>
        <v>559.99999999999852</v>
      </c>
      <c r="O70" s="188">
        <f>$E70*'Ext Equiv'!N120</f>
        <v>559.99999999999852</v>
      </c>
      <c r="P70" s="188">
        <f>$E70*'Ext Equiv'!O120</f>
        <v>559.99999999999852</v>
      </c>
      <c r="Q70" s="188">
        <f>$E70*'Ext Equiv'!P120</f>
        <v>559.99999999999852</v>
      </c>
      <c r="R70" s="188">
        <f>$E70*'Ext Equiv'!Q120</f>
        <v>559.99999999999852</v>
      </c>
      <c r="S70" s="188">
        <f>$E70*'Ext Equiv'!R120</f>
        <v>559.99999999999852</v>
      </c>
      <c r="T70" s="188">
        <f>$E70*'Ext Equiv'!S120</f>
        <v>559.99999999999852</v>
      </c>
      <c r="U70" s="188">
        <f>$E70*'Ext Equiv'!T120</f>
        <v>559.99999999999852</v>
      </c>
      <c r="V70" s="188">
        <f>$E70*'Ext Equiv'!U120</f>
        <v>559.99999999999852</v>
      </c>
      <c r="W70" s="188">
        <f>$E70*'Ext Equiv'!V120</f>
        <v>559.99999999999852</v>
      </c>
      <c r="X70" s="188">
        <f>$E70*'Ext Equiv'!W120</f>
        <v>559.99999999999852</v>
      </c>
      <c r="Y70" s="188">
        <f>$E70*'Ext Equiv'!X120</f>
        <v>559.99999999999852</v>
      </c>
      <c r="Z70" s="188">
        <f>$E70*'Ext Equiv'!Y120</f>
        <v>559.99999999999852</v>
      </c>
      <c r="AA70" s="188">
        <f>$E70*'Ext Equiv'!Z120</f>
        <v>559.99999999999852</v>
      </c>
      <c r="AB70" s="188">
        <f>$E70*'Ext Equiv'!AA120</f>
        <v>559.99999999999852</v>
      </c>
      <c r="AC70" s="188">
        <f>$E70*'Ext Equiv'!AB120</f>
        <v>559.99999999999852</v>
      </c>
      <c r="AD70" s="188">
        <f>$E70*'Ext Equiv'!AC120</f>
        <v>559.99999999999852</v>
      </c>
      <c r="AE70" s="188">
        <f>$E70*'Ext Equiv'!AD120</f>
        <v>559.99999999999852</v>
      </c>
      <c r="AF70" s="188">
        <f>$E70*'Ext Equiv'!AE120</f>
        <v>559.99999999999852</v>
      </c>
      <c r="AG70" s="188">
        <f>$E70*'Ext Equiv'!AF120</f>
        <v>559.99999999999852</v>
      </c>
      <c r="AH70" s="188">
        <f>$E70*'Ext Equiv'!AG120</f>
        <v>559.99999999999852</v>
      </c>
      <c r="AI70" s="188">
        <f>$E70*'Ext Equiv'!AH120</f>
        <v>559.99999999999852</v>
      </c>
      <c r="AJ70" s="324">
        <f t="shared" si="8"/>
        <v>21361.999999999956</v>
      </c>
    </row>
    <row r="71" spans="2:36" ht="14.4">
      <c r="B71" s="323" t="s">
        <v>930</v>
      </c>
      <c r="C71" s="183" t="s">
        <v>116</v>
      </c>
      <c r="D71" s="184" t="str">
        <f>'Padrão Conserva'!$D$68</f>
        <v>m³/km</v>
      </c>
      <c r="E71" s="185">
        <f>'Padrão Conserva'!E68</f>
        <v>15</v>
      </c>
      <c r="F71" s="186">
        <v>0</v>
      </c>
      <c r="G71" s="188">
        <f>$E71*'Ext Equiv'!F120</f>
        <v>92.024999999999821</v>
      </c>
      <c r="H71" s="188">
        <f>$E71*'Ext Equiv'!G120</f>
        <v>92.024999999999821</v>
      </c>
      <c r="I71" s="188">
        <f>$E71*'Ext Equiv'!H120</f>
        <v>92.024999999999821</v>
      </c>
      <c r="J71" s="188">
        <f>$E71*'Ext Equiv'!I120</f>
        <v>92.024999999999821</v>
      </c>
      <c r="K71" s="188">
        <f>$E71*'Ext Equiv'!J120</f>
        <v>27.999999999999925</v>
      </c>
      <c r="L71" s="188">
        <f>$E71*'Ext Equiv'!K120</f>
        <v>27.999999999999925</v>
      </c>
      <c r="M71" s="188">
        <f>$E71*'Ext Equiv'!L120</f>
        <v>27.999999999999925</v>
      </c>
      <c r="N71" s="188">
        <f>$E71*'Ext Equiv'!M120</f>
        <v>27.999999999999925</v>
      </c>
      <c r="O71" s="188">
        <f>$E71*'Ext Equiv'!N120</f>
        <v>27.999999999999925</v>
      </c>
      <c r="P71" s="188">
        <f>$E71*'Ext Equiv'!O120</f>
        <v>27.999999999999925</v>
      </c>
      <c r="Q71" s="188">
        <f>$E71*'Ext Equiv'!P120</f>
        <v>27.999999999999925</v>
      </c>
      <c r="R71" s="188">
        <f>$E71*'Ext Equiv'!Q120</f>
        <v>27.999999999999925</v>
      </c>
      <c r="S71" s="188">
        <f>$E71*'Ext Equiv'!R120</f>
        <v>27.999999999999925</v>
      </c>
      <c r="T71" s="188">
        <f>$E71*'Ext Equiv'!S120</f>
        <v>27.999999999999925</v>
      </c>
      <c r="U71" s="188">
        <f>$E71*'Ext Equiv'!T120</f>
        <v>27.999999999999925</v>
      </c>
      <c r="V71" s="188">
        <f>$E71*'Ext Equiv'!U120</f>
        <v>27.999999999999925</v>
      </c>
      <c r="W71" s="188">
        <f>$E71*'Ext Equiv'!V120</f>
        <v>27.999999999999925</v>
      </c>
      <c r="X71" s="188">
        <f>$E71*'Ext Equiv'!W120</f>
        <v>27.999999999999925</v>
      </c>
      <c r="Y71" s="188">
        <f>$E71*'Ext Equiv'!X120</f>
        <v>27.999999999999925</v>
      </c>
      <c r="Z71" s="188">
        <f>$E71*'Ext Equiv'!Y120</f>
        <v>27.999999999999925</v>
      </c>
      <c r="AA71" s="188">
        <f>$E71*'Ext Equiv'!Z120</f>
        <v>27.999999999999925</v>
      </c>
      <c r="AB71" s="188">
        <f>$E71*'Ext Equiv'!AA120</f>
        <v>27.999999999999925</v>
      </c>
      <c r="AC71" s="188">
        <f>$E71*'Ext Equiv'!AB120</f>
        <v>27.999999999999925</v>
      </c>
      <c r="AD71" s="188">
        <f>$E71*'Ext Equiv'!AC120</f>
        <v>27.999999999999925</v>
      </c>
      <c r="AE71" s="188">
        <f>$E71*'Ext Equiv'!AD120</f>
        <v>27.999999999999925</v>
      </c>
      <c r="AF71" s="188">
        <f>$E71*'Ext Equiv'!AE120</f>
        <v>27.999999999999925</v>
      </c>
      <c r="AG71" s="188">
        <f>$E71*'Ext Equiv'!AF120</f>
        <v>27.999999999999925</v>
      </c>
      <c r="AH71" s="188">
        <f>$E71*'Ext Equiv'!AG120</f>
        <v>27.999999999999925</v>
      </c>
      <c r="AI71" s="188">
        <f>$E71*'Ext Equiv'!AH120</f>
        <v>27.999999999999925</v>
      </c>
      <c r="AJ71" s="324">
        <f t="shared" si="8"/>
        <v>1068.099999999997</v>
      </c>
    </row>
    <row r="72" spans="2:36" ht="28.8">
      <c r="B72" s="323" t="s">
        <v>931</v>
      </c>
      <c r="C72" s="322" t="s">
        <v>909</v>
      </c>
      <c r="D72" s="184" t="str">
        <f>VLOOKUP(B72,'Padrão Conserva'!$B$21:$G$75,3,FALSE)</f>
        <v>m/km</v>
      </c>
      <c r="E72" s="185">
        <f>VLOOKUP(B72,'Padrão Conserva'!$B$21:$G$75,4,FALSE)</f>
        <v>45</v>
      </c>
      <c r="F72" s="186">
        <v>0</v>
      </c>
      <c r="G72" s="188">
        <f t="shared" ref="G72:AI72" si="11">$E$72*$G$13</f>
        <v>346.49999999999949</v>
      </c>
      <c r="H72" s="188">
        <f t="shared" si="11"/>
        <v>346.49999999999949</v>
      </c>
      <c r="I72" s="188">
        <f t="shared" si="11"/>
        <v>346.49999999999949</v>
      </c>
      <c r="J72" s="188">
        <f t="shared" si="11"/>
        <v>346.49999999999949</v>
      </c>
      <c r="K72" s="188">
        <f t="shared" si="11"/>
        <v>346.49999999999949</v>
      </c>
      <c r="L72" s="188">
        <f t="shared" si="11"/>
        <v>346.49999999999949</v>
      </c>
      <c r="M72" s="188">
        <f t="shared" si="11"/>
        <v>346.49999999999949</v>
      </c>
      <c r="N72" s="188">
        <f t="shared" si="11"/>
        <v>346.49999999999949</v>
      </c>
      <c r="O72" s="188">
        <f t="shared" si="11"/>
        <v>346.49999999999949</v>
      </c>
      <c r="P72" s="188">
        <f t="shared" si="11"/>
        <v>346.49999999999949</v>
      </c>
      <c r="Q72" s="188">
        <f t="shared" si="11"/>
        <v>346.49999999999949</v>
      </c>
      <c r="R72" s="188">
        <f t="shared" si="11"/>
        <v>346.49999999999949</v>
      </c>
      <c r="S72" s="188">
        <f t="shared" si="11"/>
        <v>346.49999999999949</v>
      </c>
      <c r="T72" s="188">
        <f t="shared" si="11"/>
        <v>346.49999999999949</v>
      </c>
      <c r="U72" s="188">
        <f t="shared" si="11"/>
        <v>346.49999999999949</v>
      </c>
      <c r="V72" s="188">
        <f t="shared" si="11"/>
        <v>346.49999999999949</v>
      </c>
      <c r="W72" s="188">
        <f t="shared" si="11"/>
        <v>346.49999999999949</v>
      </c>
      <c r="X72" s="188">
        <f t="shared" si="11"/>
        <v>346.49999999999949</v>
      </c>
      <c r="Y72" s="188">
        <f t="shared" si="11"/>
        <v>346.49999999999949</v>
      </c>
      <c r="Z72" s="188">
        <f t="shared" si="11"/>
        <v>346.49999999999949</v>
      </c>
      <c r="AA72" s="188">
        <f t="shared" si="11"/>
        <v>346.49999999999949</v>
      </c>
      <c r="AB72" s="188">
        <f t="shared" si="11"/>
        <v>346.49999999999949</v>
      </c>
      <c r="AC72" s="188">
        <f t="shared" si="11"/>
        <v>346.49999999999949</v>
      </c>
      <c r="AD72" s="188">
        <f t="shared" si="11"/>
        <v>346.49999999999949</v>
      </c>
      <c r="AE72" s="188">
        <f t="shared" si="11"/>
        <v>346.49999999999949</v>
      </c>
      <c r="AF72" s="188">
        <f t="shared" si="11"/>
        <v>346.49999999999949</v>
      </c>
      <c r="AG72" s="188">
        <f t="shared" si="11"/>
        <v>346.49999999999949</v>
      </c>
      <c r="AH72" s="188">
        <f t="shared" si="11"/>
        <v>346.49999999999949</v>
      </c>
      <c r="AI72" s="188">
        <f t="shared" si="11"/>
        <v>346.49999999999949</v>
      </c>
      <c r="AJ72" s="324">
        <f t="shared" si="8"/>
        <v>10048.499999999984</v>
      </c>
    </row>
    <row r="73" spans="2:36">
      <c r="B73" s="207"/>
      <c r="C73" s="206" t="s">
        <v>117</v>
      </c>
      <c r="D73" s="207"/>
      <c r="E73" s="276"/>
      <c r="F73" s="277"/>
      <c r="G73" s="278"/>
      <c r="H73" s="278"/>
      <c r="I73" s="278"/>
      <c r="J73" s="278"/>
      <c r="K73" s="278"/>
      <c r="L73" s="278"/>
      <c r="M73" s="278"/>
      <c r="N73" s="278"/>
      <c r="O73" s="278"/>
      <c r="P73" s="278"/>
      <c r="Q73" s="278"/>
      <c r="R73" s="278"/>
      <c r="S73" s="278"/>
      <c r="T73" s="278"/>
      <c r="U73" s="278"/>
      <c r="V73" s="278"/>
      <c r="W73" s="278"/>
      <c r="X73" s="278"/>
      <c r="Y73" s="278"/>
      <c r="Z73" s="278"/>
      <c r="AA73" s="278"/>
      <c r="AB73" s="278"/>
      <c r="AC73" s="278"/>
      <c r="AD73" s="278"/>
      <c r="AE73" s="278"/>
      <c r="AF73" s="278"/>
      <c r="AG73" s="278"/>
      <c r="AH73" s="278"/>
      <c r="AI73" s="278"/>
      <c r="AJ73" s="326"/>
    </row>
    <row r="74" spans="2:36">
      <c r="B74" s="29"/>
      <c r="C74" s="24" t="s">
        <v>118</v>
      </c>
      <c r="D74" s="29"/>
      <c r="E74" s="39"/>
      <c r="F74" s="3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325"/>
    </row>
    <row r="75" spans="2:36" ht="14.4">
      <c r="B75" s="323" t="s">
        <v>910</v>
      </c>
      <c r="C75" s="183" t="s">
        <v>119</v>
      </c>
      <c r="D75" s="184" t="str">
        <f>VLOOKUP(B75,'Padrão Conserva'!$B$21:$G$75,3,FALSE)</f>
        <v>equipe.mês</v>
      </c>
      <c r="E75" s="185">
        <f>ROUND($G$13/(200.9+194.9+18.1),6)</f>
        <v>1.8603999999999999E-2</v>
      </c>
      <c r="F75" s="186">
        <v>0</v>
      </c>
      <c r="G75" s="188">
        <f>+$E75*12</f>
        <v>0.223248</v>
      </c>
      <c r="H75" s="188">
        <f t="shared" ref="H75:AI75" si="12">+$E75*12</f>
        <v>0.223248</v>
      </c>
      <c r="I75" s="188">
        <f t="shared" si="12"/>
        <v>0.223248</v>
      </c>
      <c r="J75" s="188">
        <f t="shared" si="12"/>
        <v>0.223248</v>
      </c>
      <c r="K75" s="188">
        <f t="shared" si="12"/>
        <v>0.223248</v>
      </c>
      <c r="L75" s="188">
        <f t="shared" si="12"/>
        <v>0.223248</v>
      </c>
      <c r="M75" s="188">
        <f t="shared" si="12"/>
        <v>0.223248</v>
      </c>
      <c r="N75" s="188">
        <f t="shared" si="12"/>
        <v>0.223248</v>
      </c>
      <c r="O75" s="188">
        <f t="shared" si="12"/>
        <v>0.223248</v>
      </c>
      <c r="P75" s="188">
        <f t="shared" si="12"/>
        <v>0.223248</v>
      </c>
      <c r="Q75" s="188">
        <f t="shared" si="12"/>
        <v>0.223248</v>
      </c>
      <c r="R75" s="188">
        <f t="shared" si="12"/>
        <v>0.223248</v>
      </c>
      <c r="S75" s="188">
        <f t="shared" si="12"/>
        <v>0.223248</v>
      </c>
      <c r="T75" s="188">
        <f t="shared" si="12"/>
        <v>0.223248</v>
      </c>
      <c r="U75" s="188">
        <f t="shared" si="12"/>
        <v>0.223248</v>
      </c>
      <c r="V75" s="188">
        <f t="shared" si="12"/>
        <v>0.223248</v>
      </c>
      <c r="W75" s="188">
        <f t="shared" si="12"/>
        <v>0.223248</v>
      </c>
      <c r="X75" s="188">
        <f t="shared" si="12"/>
        <v>0.223248</v>
      </c>
      <c r="Y75" s="188">
        <f t="shared" si="12"/>
        <v>0.223248</v>
      </c>
      <c r="Z75" s="188">
        <f t="shared" si="12"/>
        <v>0.223248</v>
      </c>
      <c r="AA75" s="188">
        <f t="shared" si="12"/>
        <v>0.223248</v>
      </c>
      <c r="AB75" s="188">
        <f t="shared" si="12"/>
        <v>0.223248</v>
      </c>
      <c r="AC75" s="188">
        <f t="shared" si="12"/>
        <v>0.223248</v>
      </c>
      <c r="AD75" s="188">
        <f t="shared" si="12"/>
        <v>0.223248</v>
      </c>
      <c r="AE75" s="188">
        <f t="shared" si="12"/>
        <v>0.223248</v>
      </c>
      <c r="AF75" s="188">
        <f t="shared" si="12"/>
        <v>0.223248</v>
      </c>
      <c r="AG75" s="188">
        <f t="shared" si="12"/>
        <v>0.223248</v>
      </c>
      <c r="AH75" s="188">
        <f t="shared" si="12"/>
        <v>0.223248</v>
      </c>
      <c r="AI75" s="188">
        <f t="shared" si="12"/>
        <v>0.223248</v>
      </c>
      <c r="AJ75" s="324">
        <f>SUM(F75:AI75)</f>
        <v>6.4741919999999977</v>
      </c>
    </row>
    <row r="76" spans="2:36">
      <c r="B76" s="207"/>
      <c r="C76" s="206" t="s">
        <v>121</v>
      </c>
      <c r="D76" s="207"/>
      <c r="E76" s="276"/>
      <c r="F76" s="277"/>
      <c r="G76" s="278"/>
      <c r="H76" s="278"/>
      <c r="I76" s="278"/>
      <c r="J76" s="278"/>
      <c r="K76" s="278"/>
      <c r="L76" s="278"/>
      <c r="M76" s="278"/>
      <c r="N76" s="278"/>
      <c r="O76" s="278"/>
      <c r="P76" s="278"/>
      <c r="Q76" s="278"/>
      <c r="R76" s="278"/>
      <c r="S76" s="278"/>
      <c r="T76" s="278"/>
      <c r="U76" s="278"/>
      <c r="V76" s="278"/>
      <c r="W76" s="278"/>
      <c r="X76" s="278"/>
      <c r="Y76" s="278"/>
      <c r="Z76" s="278"/>
      <c r="AA76" s="278"/>
      <c r="AB76" s="278"/>
      <c r="AC76" s="278"/>
      <c r="AD76" s="278"/>
      <c r="AE76" s="278"/>
      <c r="AF76" s="278"/>
      <c r="AG76" s="278"/>
      <c r="AH76" s="278"/>
      <c r="AI76" s="278"/>
      <c r="AJ76" s="326"/>
    </row>
    <row r="77" spans="2:36">
      <c r="B77" s="29"/>
      <c r="C77" s="24" t="s">
        <v>122</v>
      </c>
      <c r="D77" s="29"/>
      <c r="E77" s="39"/>
      <c r="F77" s="3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325"/>
    </row>
    <row r="78" spans="2:36" ht="14.4">
      <c r="B78" s="323" t="s">
        <v>911</v>
      </c>
      <c r="C78" s="183" t="s">
        <v>123</v>
      </c>
      <c r="D78" s="184" t="str">
        <f>VLOOKUP(B78,'Padrão Conserva'!$B$21:$G$75,3,FALSE)</f>
        <v>equipe.mês</v>
      </c>
      <c r="E78" s="185">
        <f>ROUND($G$13/(200.9+194.9+18.1),6)</f>
        <v>1.8603999999999999E-2</v>
      </c>
      <c r="F78" s="186">
        <v>0</v>
      </c>
      <c r="G78" s="188">
        <f>+$E78*12</f>
        <v>0.223248</v>
      </c>
      <c r="H78" s="188">
        <f t="shared" ref="H78:AI78" si="13">+$E78*12</f>
        <v>0.223248</v>
      </c>
      <c r="I78" s="188">
        <f t="shared" si="13"/>
        <v>0.223248</v>
      </c>
      <c r="J78" s="188">
        <f t="shared" si="13"/>
        <v>0.223248</v>
      </c>
      <c r="K78" s="188">
        <f t="shared" si="13"/>
        <v>0.223248</v>
      </c>
      <c r="L78" s="188">
        <f t="shared" si="13"/>
        <v>0.223248</v>
      </c>
      <c r="M78" s="188">
        <f t="shared" si="13"/>
        <v>0.223248</v>
      </c>
      <c r="N78" s="188">
        <f t="shared" si="13"/>
        <v>0.223248</v>
      </c>
      <c r="O78" s="188">
        <f t="shared" si="13"/>
        <v>0.223248</v>
      </c>
      <c r="P78" s="188">
        <f t="shared" si="13"/>
        <v>0.223248</v>
      </c>
      <c r="Q78" s="188">
        <f t="shared" si="13"/>
        <v>0.223248</v>
      </c>
      <c r="R78" s="188">
        <f t="shared" si="13"/>
        <v>0.223248</v>
      </c>
      <c r="S78" s="188">
        <f t="shared" si="13"/>
        <v>0.223248</v>
      </c>
      <c r="T78" s="188">
        <f t="shared" si="13"/>
        <v>0.223248</v>
      </c>
      <c r="U78" s="188">
        <f t="shared" si="13"/>
        <v>0.223248</v>
      </c>
      <c r="V78" s="188">
        <f t="shared" si="13"/>
        <v>0.223248</v>
      </c>
      <c r="W78" s="188">
        <f t="shared" si="13"/>
        <v>0.223248</v>
      </c>
      <c r="X78" s="188">
        <f t="shared" si="13"/>
        <v>0.223248</v>
      </c>
      <c r="Y78" s="188">
        <f t="shared" si="13"/>
        <v>0.223248</v>
      </c>
      <c r="Z78" s="188">
        <f t="shared" si="13"/>
        <v>0.223248</v>
      </c>
      <c r="AA78" s="188">
        <f t="shared" si="13"/>
        <v>0.223248</v>
      </c>
      <c r="AB78" s="188">
        <f t="shared" si="13"/>
        <v>0.223248</v>
      </c>
      <c r="AC78" s="188">
        <f t="shared" si="13"/>
        <v>0.223248</v>
      </c>
      <c r="AD78" s="188">
        <f t="shared" si="13"/>
        <v>0.223248</v>
      </c>
      <c r="AE78" s="188">
        <f t="shared" si="13"/>
        <v>0.223248</v>
      </c>
      <c r="AF78" s="188">
        <f t="shared" si="13"/>
        <v>0.223248</v>
      </c>
      <c r="AG78" s="188">
        <f t="shared" si="13"/>
        <v>0.223248</v>
      </c>
      <c r="AH78" s="188">
        <f t="shared" si="13"/>
        <v>0.223248</v>
      </c>
      <c r="AI78" s="188">
        <f t="shared" si="13"/>
        <v>0.223248</v>
      </c>
      <c r="AJ78" s="324">
        <f>SUM(F78:AI78)</f>
        <v>6.4741919999999977</v>
      </c>
    </row>
    <row r="79" spans="2:36">
      <c r="B79" s="35"/>
      <c r="C79" s="35"/>
      <c r="D79" s="46"/>
      <c r="E79" s="35"/>
      <c r="F79" s="35"/>
      <c r="AJ79" s="1"/>
    </row>
    <row r="80" spans="2:36">
      <c r="B80" s="1"/>
      <c r="AJ80" s="1"/>
    </row>
    <row r="81" spans="2:36">
      <c r="B81" s="1"/>
      <c r="AJ81" s="1"/>
    </row>
    <row r="82" spans="2:36">
      <c r="B82" s="1"/>
      <c r="AJ82" s="1"/>
    </row>
    <row r="83" spans="2:36">
      <c r="B83" s="1"/>
      <c r="AJ83" s="1"/>
    </row>
  </sheetData>
  <mergeCells count="37">
    <mergeCell ref="AF16:AF17"/>
    <mergeCell ref="AG16:AG17"/>
    <mergeCell ref="AH16:AH17"/>
    <mergeCell ref="AI16:AI17"/>
    <mergeCell ref="G16:G17"/>
    <mergeCell ref="H16:H17"/>
    <mergeCell ref="I16:I17"/>
    <mergeCell ref="J16:J17"/>
    <mergeCell ref="AD16:AD17"/>
    <mergeCell ref="V16:V17"/>
    <mergeCell ref="AA16:AA17"/>
    <mergeCell ref="X16:X17"/>
    <mergeCell ref="AC16:AC17"/>
    <mergeCell ref="S16:S17"/>
    <mergeCell ref="Y16:Y17"/>
    <mergeCell ref="Z16:Z17"/>
    <mergeCell ref="F15:AJ15"/>
    <mergeCell ref="L16:L17"/>
    <mergeCell ref="M16:M17"/>
    <mergeCell ref="N16:N17"/>
    <mergeCell ref="O16:O17"/>
    <mergeCell ref="P16:P17"/>
    <mergeCell ref="Q16:Q17"/>
    <mergeCell ref="R16:R17"/>
    <mergeCell ref="AE16:AE17"/>
    <mergeCell ref="T16:T17"/>
    <mergeCell ref="U16:U17"/>
    <mergeCell ref="AB16:AB17"/>
    <mergeCell ref="W16:W17"/>
    <mergeCell ref="AJ16:AJ17"/>
    <mergeCell ref="K16:K17"/>
    <mergeCell ref="F16:F17"/>
    <mergeCell ref="B7:D7"/>
    <mergeCell ref="B15:E15"/>
    <mergeCell ref="B16:B17"/>
    <mergeCell ref="C16:C17"/>
    <mergeCell ref="D16:D17"/>
  </mergeCells>
  <pageMargins left="0.511811024" right="0.511811024" top="0.78740157499999996" bottom="0.78740157499999996" header="0.31496062000000002" footer="0.31496062000000002"/>
  <ignoredErrors>
    <ignoredError sqref="D71:E71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5A23D-88AB-4D55-B81D-F791BC4206B5}">
  <sheetPr>
    <tabColor rgb="FF00B050"/>
  </sheetPr>
  <dimension ref="B1:E76"/>
  <sheetViews>
    <sheetView showGridLines="0" zoomScale="80" zoomScaleNormal="80" workbookViewId="0"/>
  </sheetViews>
  <sheetFormatPr defaultColWidth="10" defaultRowHeight="13.8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5.25" style="1" bestFit="1" customWidth="1"/>
    <col min="6" max="16384" width="10" style="1"/>
  </cols>
  <sheetData>
    <row r="1" spans="2:5" ht="18">
      <c r="B1" s="87"/>
      <c r="C1" s="88"/>
    </row>
    <row r="2" spans="2:5">
      <c r="C2" s="20"/>
    </row>
    <row r="3" spans="2:5">
      <c r="C3" s="20"/>
    </row>
    <row r="4" spans="2:5">
      <c r="C4" s="20"/>
    </row>
    <row r="5" spans="2:5">
      <c r="B5" s="89"/>
      <c r="C5" s="90"/>
      <c r="D5" s="89"/>
    </row>
    <row r="6" spans="2:5">
      <c r="C6" s="20"/>
    </row>
    <row r="7" spans="2:5" ht="49.95" customHeight="1">
      <c r="B7" s="330" t="s">
        <v>680</v>
      </c>
      <c r="C7" s="331"/>
      <c r="D7" s="332"/>
    </row>
    <row r="8" spans="2:5" ht="15.6">
      <c r="B8" s="91" t="s">
        <v>698</v>
      </c>
      <c r="C8" s="92"/>
      <c r="D8" s="93"/>
    </row>
    <row r="9" spans="2:5" ht="15.6">
      <c r="B9" s="94" t="s">
        <v>681</v>
      </c>
      <c r="C9" s="95"/>
      <c r="D9" s="96"/>
    </row>
    <row r="10" spans="2:5" ht="15.6">
      <c r="B10" s="97"/>
      <c r="C10" s="98"/>
      <c r="D10" s="97"/>
    </row>
    <row r="11" spans="2:5" ht="18">
      <c r="B11" s="99" t="s">
        <v>735</v>
      </c>
      <c r="C11" s="100"/>
      <c r="D11" s="101"/>
    </row>
    <row r="12" spans="2:5" ht="18">
      <c r="B12" s="102" t="s">
        <v>683</v>
      </c>
      <c r="C12" s="103"/>
      <c r="D12" s="104"/>
    </row>
    <row r="13" spans="2:5" ht="18">
      <c r="B13" s="105" t="s">
        <v>684</v>
      </c>
      <c r="C13" s="106"/>
      <c r="D13" s="107"/>
    </row>
    <row r="14" spans="2:5" customFormat="1">
      <c r="B14" s="1"/>
      <c r="E14" s="1"/>
    </row>
    <row r="15" spans="2:5" ht="13.8" customHeight="1">
      <c r="B15" s="345" t="s">
        <v>63</v>
      </c>
      <c r="C15" s="345"/>
      <c r="D15" s="345"/>
      <c r="E15" s="345"/>
    </row>
    <row r="16" spans="2:5" ht="39.6">
      <c r="B16" s="302" t="s">
        <v>68</v>
      </c>
      <c r="C16" s="302" t="s">
        <v>69</v>
      </c>
      <c r="D16" s="302" t="s">
        <v>2</v>
      </c>
      <c r="E16" s="306" t="s">
        <v>744</v>
      </c>
    </row>
    <row r="17" spans="2:5" ht="13.8" customHeight="1">
      <c r="B17" s="207"/>
      <c r="C17" s="320" t="s">
        <v>71</v>
      </c>
      <c r="D17" s="206"/>
      <c r="E17" s="236"/>
    </row>
    <row r="18" spans="2:5">
      <c r="B18" s="29"/>
      <c r="C18" s="319" t="s">
        <v>72</v>
      </c>
      <c r="D18" s="24"/>
      <c r="E18" s="25"/>
    </row>
    <row r="19" spans="2:5" ht="14.4">
      <c r="B19" s="169" t="s">
        <v>912</v>
      </c>
      <c r="C19" s="318" t="s">
        <v>890</v>
      </c>
      <c r="D19" s="169" t="s">
        <v>175</v>
      </c>
      <c r="E19" s="171">
        <f>VLOOKUP(B19,[2]Planilha1!$A$1:$F$65536,5,FALSE)</f>
        <v>582.39</v>
      </c>
    </row>
    <row r="20" spans="2:5" ht="14.4">
      <c r="B20" s="169" t="s">
        <v>913</v>
      </c>
      <c r="C20" s="318" t="s">
        <v>891</v>
      </c>
      <c r="D20" s="169" t="s">
        <v>175</v>
      </c>
      <c r="E20" s="171">
        <f>VLOOKUP(B20,[2]Planilha1!$A$1:$F$65536,5,FALSE)</f>
        <v>164.9</v>
      </c>
    </row>
    <row r="21" spans="2:5" ht="14.4">
      <c r="B21" s="169">
        <v>4011353</v>
      </c>
      <c r="C21" s="318" t="s">
        <v>74</v>
      </c>
      <c r="D21" s="169" t="s">
        <v>27</v>
      </c>
      <c r="E21" s="171">
        <f>VLOOKUP(B21,[2]Planilha1!$A$1:$F$65536,5,FALSE)</f>
        <v>0.28000000000000003</v>
      </c>
    </row>
    <row r="22" spans="2:5" ht="28.8">
      <c r="B22" s="169" t="s">
        <v>914</v>
      </c>
      <c r="C22" s="318" t="s">
        <v>892</v>
      </c>
      <c r="D22" s="54" t="s">
        <v>176</v>
      </c>
      <c r="E22" s="171">
        <f>VLOOKUP(B22,[2]Planilha1!$A$1:$F$65536,5,FALSE)</f>
        <v>272.58</v>
      </c>
    </row>
    <row r="23" spans="2:5" ht="43.2">
      <c r="B23" s="169" t="s">
        <v>915</v>
      </c>
      <c r="C23" s="318" t="s">
        <v>893</v>
      </c>
      <c r="D23" s="54" t="s">
        <v>177</v>
      </c>
      <c r="E23" s="171">
        <f>VLOOKUP(B23,[2]Planilha1!$A$1:$F$65536,5,FALSE)</f>
        <v>29.68</v>
      </c>
    </row>
    <row r="24" spans="2:5" ht="14.4">
      <c r="B24" s="169">
        <v>3806402</v>
      </c>
      <c r="C24" s="318" t="s">
        <v>894</v>
      </c>
      <c r="D24" s="169" t="s">
        <v>27</v>
      </c>
      <c r="E24" s="171">
        <f>VLOOKUP(B24,[2]Planilha1!$A$1:$F$65536,5,FALSE)</f>
        <v>2.37</v>
      </c>
    </row>
    <row r="25" spans="2:5">
      <c r="B25" s="29"/>
      <c r="C25" s="319" t="s">
        <v>79</v>
      </c>
      <c r="D25" s="41"/>
      <c r="E25" s="39"/>
    </row>
    <row r="26" spans="2:5" ht="13.8" customHeight="1">
      <c r="B26" s="169" t="s">
        <v>896</v>
      </c>
      <c r="C26" s="318" t="s">
        <v>80</v>
      </c>
      <c r="D26" s="169" t="s">
        <v>176</v>
      </c>
      <c r="E26" s="171">
        <v>3900</v>
      </c>
    </row>
    <row r="27" spans="2:5" ht="13.8" customHeight="1">
      <c r="B27" s="169" t="s">
        <v>897</v>
      </c>
      <c r="C27" s="318" t="s">
        <v>80</v>
      </c>
      <c r="D27" s="169" t="s">
        <v>176</v>
      </c>
      <c r="E27" s="171">
        <v>3900</v>
      </c>
    </row>
    <row r="28" spans="2:5" ht="14.4">
      <c r="B28" s="169" t="s">
        <v>82</v>
      </c>
      <c r="C28" s="318" t="s">
        <v>562</v>
      </c>
      <c r="D28" s="169" t="s">
        <v>176</v>
      </c>
      <c r="E28" s="171">
        <v>5555</v>
      </c>
    </row>
    <row r="29" spans="2:5" ht="14.4">
      <c r="B29" s="169" t="s">
        <v>898</v>
      </c>
      <c r="C29" s="318" t="s">
        <v>814</v>
      </c>
      <c r="D29" s="169" t="s">
        <v>176</v>
      </c>
      <c r="E29" s="171">
        <v>6420</v>
      </c>
    </row>
    <row r="30" spans="2:5">
      <c r="B30" s="207"/>
      <c r="C30" s="320" t="s">
        <v>84</v>
      </c>
      <c r="D30" s="207"/>
      <c r="E30" s="236"/>
    </row>
    <row r="31" spans="2:5">
      <c r="B31" s="29"/>
      <c r="C31" s="319" t="s">
        <v>85</v>
      </c>
      <c r="D31" s="41"/>
      <c r="E31" s="39"/>
    </row>
    <row r="32" spans="2:5" ht="28.8">
      <c r="B32" s="169" t="s">
        <v>916</v>
      </c>
      <c r="C32" s="318" t="s">
        <v>899</v>
      </c>
      <c r="D32" s="169" t="s">
        <v>27</v>
      </c>
      <c r="E32" s="171">
        <f>VLOOKUP(B32,[2]Planilha1!$A$1:$F$65536,5,FALSE)</f>
        <v>13.4</v>
      </c>
    </row>
    <row r="33" spans="2:5" ht="28.8">
      <c r="B33" s="169" t="s">
        <v>917</v>
      </c>
      <c r="C33" s="318" t="s">
        <v>900</v>
      </c>
      <c r="D33" s="169" t="s">
        <v>164</v>
      </c>
      <c r="E33" s="171">
        <f>VLOOKUP(B33,[2]Planilha1!$A$1:$F$65536,5,FALSE)</f>
        <v>33.67</v>
      </c>
    </row>
    <row r="34" spans="2:5" ht="28.8">
      <c r="B34" s="169" t="s">
        <v>918</v>
      </c>
      <c r="C34" s="318" t="s">
        <v>901</v>
      </c>
      <c r="D34" s="169" t="s">
        <v>164</v>
      </c>
      <c r="E34" s="171">
        <f>VLOOKUP(B34,[2]Planilha1!$A$1:$F$65536,5,FALSE)</f>
        <v>164.85</v>
      </c>
    </row>
    <row r="35" spans="2:5" ht="14.4">
      <c r="B35" s="169" t="s">
        <v>919</v>
      </c>
      <c r="C35" s="318" t="s">
        <v>87</v>
      </c>
      <c r="D35" s="169" t="s">
        <v>164</v>
      </c>
      <c r="E35" s="171">
        <f>VLOOKUP(B35,[2]Planilha1!$A$1:$F$65536,5,FALSE)</f>
        <v>9.0500000000000007</v>
      </c>
    </row>
    <row r="36" spans="2:5">
      <c r="B36" s="29"/>
      <c r="C36" s="319" t="s">
        <v>88</v>
      </c>
      <c r="D36" s="41"/>
      <c r="E36" s="39"/>
    </row>
    <row r="37" spans="2:5" ht="14.4">
      <c r="B37" s="169" t="s">
        <v>920</v>
      </c>
      <c r="C37" s="318" t="s">
        <v>902</v>
      </c>
      <c r="D37" s="169" t="s">
        <v>27</v>
      </c>
      <c r="E37" s="171">
        <f>VLOOKUP(B37,[2]Planilha1!$A$1:$F$65536,5,FALSE)</f>
        <v>604.6</v>
      </c>
    </row>
    <row r="38" spans="2:5" ht="14.4">
      <c r="B38" s="169" t="s">
        <v>919</v>
      </c>
      <c r="C38" s="318" t="s">
        <v>903</v>
      </c>
      <c r="D38" s="169" t="s">
        <v>27</v>
      </c>
      <c r="E38" s="171">
        <f>VLOOKUP(B38,[2]Planilha1!$A$1:$F$65536,5,FALSE)</f>
        <v>9.0500000000000007</v>
      </c>
    </row>
    <row r="39" spans="2:5">
      <c r="B39" s="29"/>
      <c r="C39" s="319" t="s">
        <v>89</v>
      </c>
      <c r="D39" s="41"/>
      <c r="E39" s="39"/>
    </row>
    <row r="40" spans="2:5" ht="14.4">
      <c r="B40" s="169" t="s">
        <v>921</v>
      </c>
      <c r="C40" s="318" t="s">
        <v>90</v>
      </c>
      <c r="D40" s="169" t="s">
        <v>177</v>
      </c>
      <c r="E40" s="171">
        <f>VLOOKUP(B40,[2]Planilha1!$A$1:$F$65536,5,FALSE)</f>
        <v>1065.28</v>
      </c>
    </row>
    <row r="41" spans="2:5" ht="14.4">
      <c r="B41" s="169" t="s">
        <v>922</v>
      </c>
      <c r="C41" s="318" t="s">
        <v>92</v>
      </c>
      <c r="D41" s="169" t="s">
        <v>175</v>
      </c>
      <c r="E41" s="171">
        <f>VLOOKUP(B41,[2]Planilha1!$A$1:$F$65536,5,FALSE)</f>
        <v>655.29999999999995</v>
      </c>
    </row>
    <row r="42" spans="2:5" ht="14.4">
      <c r="B42" s="169" t="s">
        <v>923</v>
      </c>
      <c r="C42" s="318" t="s">
        <v>94</v>
      </c>
      <c r="D42" s="169" t="s">
        <v>177</v>
      </c>
      <c r="E42" s="171">
        <f>VLOOKUP(B42,[2]Planilha1!$A$1:$F$65536,5,FALSE)</f>
        <v>315.08999999999997</v>
      </c>
    </row>
    <row r="43" spans="2:5">
      <c r="B43" s="207"/>
      <c r="C43" s="320" t="s">
        <v>95</v>
      </c>
      <c r="D43" s="207"/>
      <c r="E43" s="236"/>
    </row>
    <row r="44" spans="2:5">
      <c r="B44" s="29"/>
      <c r="C44" s="319" t="s">
        <v>178</v>
      </c>
      <c r="D44" s="41"/>
      <c r="E44" s="39"/>
    </row>
    <row r="45" spans="2:5" ht="14.4">
      <c r="B45" s="169" t="s">
        <v>924</v>
      </c>
      <c r="C45" s="318" t="s">
        <v>97</v>
      </c>
      <c r="D45" s="169" t="s">
        <v>177</v>
      </c>
      <c r="E45" s="171">
        <f>VLOOKUP(B45,[2]Planilha1!$A$1:$F$65536,5,FALSE)</f>
        <v>107.66</v>
      </c>
    </row>
    <row r="46" spans="2:5" ht="14.4">
      <c r="B46" s="169" t="s">
        <v>925</v>
      </c>
      <c r="C46" s="318" t="s">
        <v>904</v>
      </c>
      <c r="D46" s="169" t="s">
        <v>27</v>
      </c>
      <c r="E46" s="171">
        <f>VLOOKUP(B46,[2]Planilha1!$A$1:$F$65536,5,FALSE)</f>
        <v>3.11</v>
      </c>
    </row>
    <row r="47" spans="2:5" ht="14.4">
      <c r="B47" s="169" t="s">
        <v>933</v>
      </c>
      <c r="C47" s="318" t="s">
        <v>932</v>
      </c>
      <c r="D47" s="169" t="s">
        <v>177</v>
      </c>
      <c r="E47" s="171">
        <f>VLOOKUP(B47,[2]Planilha1!$A$1:$F$65536,5,FALSE)</f>
        <v>460.64</v>
      </c>
    </row>
    <row r="48" spans="2:5" ht="14.4">
      <c r="B48" s="169">
        <v>3806406</v>
      </c>
      <c r="C48" s="318" t="s">
        <v>536</v>
      </c>
      <c r="D48" s="169" t="s">
        <v>177</v>
      </c>
      <c r="E48" s="171">
        <f>VLOOKUP(B48,[2]Planilha1!$A$1:$F$65536,5,FALSE)</f>
        <v>5.92</v>
      </c>
    </row>
    <row r="49" spans="2:5" ht="14.4">
      <c r="B49" s="169">
        <v>4915686</v>
      </c>
      <c r="C49" s="318" t="s">
        <v>537</v>
      </c>
      <c r="D49" s="321" t="s">
        <v>552</v>
      </c>
      <c r="E49" s="171">
        <f>VLOOKUP(B49,[2]Planilha1!$A$1:$F$65536,5,FALSE)</f>
        <v>4.21</v>
      </c>
    </row>
    <row r="50" spans="2:5" ht="14.4">
      <c r="B50" s="169">
        <v>4915672</v>
      </c>
      <c r="C50" s="318" t="s">
        <v>99</v>
      </c>
      <c r="D50" s="169" t="s">
        <v>177</v>
      </c>
      <c r="E50" s="171">
        <f>VLOOKUP(B50,[2]Planilha1!$A$1:$F$65536,5,FALSE)</f>
        <v>4.21</v>
      </c>
    </row>
    <row r="51" spans="2:5">
      <c r="B51" s="207"/>
      <c r="C51" s="320" t="s">
        <v>100</v>
      </c>
      <c r="D51" s="207"/>
      <c r="E51" s="236"/>
    </row>
    <row r="52" spans="2:5">
      <c r="B52" s="29"/>
      <c r="C52" s="319" t="s">
        <v>101</v>
      </c>
      <c r="D52" s="41"/>
      <c r="E52" s="39"/>
    </row>
    <row r="53" spans="2:5" ht="14.4">
      <c r="B53" s="169">
        <v>4915708</v>
      </c>
      <c r="C53" s="318" t="s">
        <v>905</v>
      </c>
      <c r="D53" s="169" t="s">
        <v>177</v>
      </c>
      <c r="E53" s="171">
        <f>VLOOKUP(B53,[2]Planilha1!$A$1:$F$65536,5,FALSE)</f>
        <v>0.7</v>
      </c>
    </row>
    <row r="54" spans="2:5" ht="14.4">
      <c r="B54" s="169" t="s">
        <v>925</v>
      </c>
      <c r="C54" s="318" t="s">
        <v>904</v>
      </c>
      <c r="D54" s="169" t="s">
        <v>27</v>
      </c>
      <c r="E54" s="171">
        <f>VLOOKUP(B54,[2]Planilha1!$A$1:$F$65536,5,FALSE)</f>
        <v>3.11</v>
      </c>
    </row>
    <row r="55" spans="2:5" ht="14.4">
      <c r="B55" s="169">
        <v>4915710</v>
      </c>
      <c r="C55" s="318" t="s">
        <v>906</v>
      </c>
      <c r="D55" s="169" t="s">
        <v>177</v>
      </c>
      <c r="E55" s="171">
        <f>VLOOKUP(B55,[2]Planilha1!$A$1:$F$65536,5,FALSE)</f>
        <v>4.21</v>
      </c>
    </row>
    <row r="56" spans="2:5" ht="14.4">
      <c r="B56" s="169">
        <v>4915712</v>
      </c>
      <c r="C56" s="318" t="s">
        <v>907</v>
      </c>
      <c r="D56" s="169" t="s">
        <v>175</v>
      </c>
      <c r="E56" s="171">
        <f>VLOOKUP(B56,[2]Planilha1!$A$1:$F$65536,5,FALSE)</f>
        <v>21.04</v>
      </c>
    </row>
    <row r="57" spans="2:5" ht="14.4">
      <c r="B57" s="169" t="s">
        <v>922</v>
      </c>
      <c r="C57" s="318" t="s">
        <v>103</v>
      </c>
      <c r="D57" s="169" t="s">
        <v>175</v>
      </c>
      <c r="E57" s="171">
        <f>VLOOKUP(B57,[2]Planilha1!$A$1:$F$65536,5,FALSE)</f>
        <v>655.29999999999995</v>
      </c>
    </row>
    <row r="58" spans="2:5">
      <c r="B58" s="207"/>
      <c r="C58" s="320" t="s">
        <v>104</v>
      </c>
      <c r="D58" s="207"/>
      <c r="E58" s="236"/>
    </row>
    <row r="59" spans="2:5">
      <c r="B59" s="29"/>
      <c r="C59" s="319" t="s">
        <v>105</v>
      </c>
      <c r="D59" s="41"/>
      <c r="E59" s="39"/>
    </row>
    <row r="60" spans="2:5" ht="14.4">
      <c r="B60" s="169" t="s">
        <v>926</v>
      </c>
      <c r="C60" s="318" t="s">
        <v>106</v>
      </c>
      <c r="D60" s="169" t="s">
        <v>175</v>
      </c>
      <c r="E60" s="171">
        <f>VLOOKUP(B60,[2]Planilha1!$A$1:$F$65536,5,FALSE)</f>
        <v>55.15</v>
      </c>
    </row>
    <row r="61" spans="2:5" ht="14.4">
      <c r="B61" s="169" t="s">
        <v>927</v>
      </c>
      <c r="C61" s="318" t="s">
        <v>108</v>
      </c>
      <c r="D61" s="169" t="s">
        <v>175</v>
      </c>
      <c r="E61" s="171">
        <f>VLOOKUP(B61,[2]Planilha1!$A$1:$F$65536,5,FALSE)</f>
        <v>28.13</v>
      </c>
    </row>
    <row r="62" spans="2:5" ht="14.4">
      <c r="B62" s="169" t="s">
        <v>928</v>
      </c>
      <c r="C62" s="318" t="s">
        <v>109</v>
      </c>
      <c r="D62" s="169" t="s">
        <v>175</v>
      </c>
      <c r="E62" s="171">
        <f>VLOOKUP(B62,[2]Planilha1!$A$1:$F$65536,5,FALSE)</f>
        <v>39.78</v>
      </c>
    </row>
    <row r="63" spans="2:5">
      <c r="B63" s="207"/>
      <c r="C63" s="320" t="s">
        <v>110</v>
      </c>
      <c r="D63" s="207"/>
      <c r="E63" s="236"/>
    </row>
    <row r="64" spans="2:5">
      <c r="B64" s="29"/>
      <c r="C64" s="319" t="s">
        <v>179</v>
      </c>
      <c r="D64" s="55"/>
      <c r="E64" s="39"/>
    </row>
    <row r="65" spans="2:5" ht="14.4">
      <c r="B65" s="169">
        <v>4915740</v>
      </c>
      <c r="C65" s="318" t="s">
        <v>112</v>
      </c>
      <c r="D65" s="169" t="s">
        <v>158</v>
      </c>
      <c r="E65" s="171">
        <f>VLOOKUP(B65,[2]Planilha1!$A$1:$F$65536,5,FALSE)</f>
        <v>1801.68</v>
      </c>
    </row>
    <row r="66" spans="2:5" ht="14.4">
      <c r="B66" s="169">
        <v>4915742</v>
      </c>
      <c r="C66" s="318" t="s">
        <v>114</v>
      </c>
      <c r="D66" s="169" t="s">
        <v>158</v>
      </c>
      <c r="E66" s="171">
        <f>VLOOKUP(B66,[2]Planilha1!$A$1:$F$65536,5,FALSE)</f>
        <v>438.56</v>
      </c>
    </row>
    <row r="67" spans="2:5" ht="14.4">
      <c r="B67" s="169">
        <v>4915744</v>
      </c>
      <c r="C67" s="318" t="s">
        <v>908</v>
      </c>
      <c r="D67" s="169" t="s">
        <v>27</v>
      </c>
      <c r="E67" s="171">
        <f>VLOOKUP(B67,[2]Planilha1!$A$1:$F$65536,5,FALSE)</f>
        <v>0.72</v>
      </c>
    </row>
    <row r="68" spans="2:5" ht="14.4">
      <c r="B68" s="169" t="s">
        <v>929</v>
      </c>
      <c r="C68" s="318" t="s">
        <v>180</v>
      </c>
      <c r="D68" s="169" t="s">
        <v>27</v>
      </c>
      <c r="E68" s="171">
        <f>VLOOKUP(B68,[2]Planilha1!$A$1:$F$65536,5,FALSE)</f>
        <v>6.43</v>
      </c>
    </row>
    <row r="69" spans="2:5" ht="14.4">
      <c r="B69" s="169" t="s">
        <v>930</v>
      </c>
      <c r="C69" s="318" t="s">
        <v>116</v>
      </c>
      <c r="D69" s="169" t="s">
        <v>175</v>
      </c>
      <c r="E69" s="171">
        <f>VLOOKUP(B69,[2]Planilha1!$A$1:$F$65536,5,FALSE)</f>
        <v>40.21</v>
      </c>
    </row>
    <row r="70" spans="2:5" ht="28.8">
      <c r="B70" s="169" t="s">
        <v>931</v>
      </c>
      <c r="C70" s="318" t="s">
        <v>909</v>
      </c>
      <c r="D70" s="169" t="s">
        <v>177</v>
      </c>
      <c r="E70" s="171">
        <f>VLOOKUP(B70,[2]Planilha1!$A$1:$F$65536,5,FALSE)</f>
        <v>31.79</v>
      </c>
    </row>
    <row r="71" spans="2:5">
      <c r="B71" s="207"/>
      <c r="C71" s="320" t="s">
        <v>117</v>
      </c>
      <c r="D71" s="207"/>
      <c r="E71" s="236"/>
    </row>
    <row r="72" spans="2:5">
      <c r="B72" s="29"/>
      <c r="C72" s="319" t="s">
        <v>118</v>
      </c>
      <c r="D72" s="55"/>
      <c r="E72" s="39"/>
    </row>
    <row r="73" spans="2:5" ht="14.4">
      <c r="B73" s="169" t="s">
        <v>910</v>
      </c>
      <c r="C73" s="318" t="s">
        <v>119</v>
      </c>
      <c r="D73" s="169" t="s">
        <v>181</v>
      </c>
      <c r="E73" s="171">
        <f>VLOOKUP(B73,[2]Planilha1!$A$1:$F$65536,5,FALSE)</f>
        <v>9881.26</v>
      </c>
    </row>
    <row r="74" spans="2:5">
      <c r="B74" s="207"/>
      <c r="C74" s="320" t="s">
        <v>121</v>
      </c>
      <c r="D74" s="207"/>
      <c r="E74" s="236"/>
    </row>
    <row r="75" spans="2:5">
      <c r="B75" s="29"/>
      <c r="C75" s="319" t="s">
        <v>122</v>
      </c>
      <c r="D75" s="55"/>
      <c r="E75" s="39"/>
    </row>
    <row r="76" spans="2:5" ht="14.4">
      <c r="B76" s="169" t="s">
        <v>911</v>
      </c>
      <c r="C76" s="318" t="s">
        <v>123</v>
      </c>
      <c r="D76" s="169" t="s">
        <v>181</v>
      </c>
      <c r="E76" s="171">
        <f>VLOOKUP(B76,[2]Planilha1!$A$1:$F$65536,5,FALSE)</f>
        <v>15050.74</v>
      </c>
    </row>
  </sheetData>
  <mergeCells count="2">
    <mergeCell ref="B7:D7"/>
    <mergeCell ref="B15:E15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9B697-569F-4949-8D47-46CFCEEC5128}">
  <sheetPr>
    <tabColor rgb="FF00B050"/>
  </sheetPr>
  <dimension ref="A1:J3323"/>
  <sheetViews>
    <sheetView showGridLines="0" zoomScale="80" zoomScaleNormal="80" workbookViewId="0"/>
  </sheetViews>
  <sheetFormatPr defaultRowHeight="13.8"/>
  <cols>
    <col min="1" max="1" width="2" customWidth="1"/>
    <col min="2" max="2" width="9.875" customWidth="1"/>
    <col min="3" max="3" width="40.25" customWidth="1"/>
    <col min="4" max="4" width="8.75" style="86" customWidth="1"/>
    <col min="5" max="9" width="9.875" style="86" customWidth="1"/>
    <col min="10" max="10" width="12.125" style="86" customWidth="1"/>
    <col min="257" max="257" width="2" customWidth="1"/>
    <col min="258" max="258" width="9.875" customWidth="1"/>
    <col min="259" max="259" width="40.25" customWidth="1"/>
    <col min="260" max="260" width="8.75" customWidth="1"/>
    <col min="261" max="265" width="9.875" customWidth="1"/>
    <col min="266" max="266" width="12.125" customWidth="1"/>
    <col min="513" max="513" width="2" customWidth="1"/>
    <col min="514" max="514" width="9.875" customWidth="1"/>
    <col min="515" max="515" width="40.25" customWidth="1"/>
    <col min="516" max="516" width="8.75" customWidth="1"/>
    <col min="517" max="521" width="9.875" customWidth="1"/>
    <col min="522" max="522" width="12.125" customWidth="1"/>
    <col min="769" max="769" width="2" customWidth="1"/>
    <col min="770" max="770" width="9.875" customWidth="1"/>
    <col min="771" max="771" width="40.25" customWidth="1"/>
    <col min="772" max="772" width="8.75" customWidth="1"/>
    <col min="773" max="777" width="9.875" customWidth="1"/>
    <col min="778" max="778" width="12.125" customWidth="1"/>
    <col min="1025" max="1025" width="2" customWidth="1"/>
    <col min="1026" max="1026" width="9.875" customWidth="1"/>
    <col min="1027" max="1027" width="40.25" customWidth="1"/>
    <col min="1028" max="1028" width="8.75" customWidth="1"/>
    <col min="1029" max="1033" width="9.875" customWidth="1"/>
    <col min="1034" max="1034" width="12.125" customWidth="1"/>
    <col min="1281" max="1281" width="2" customWidth="1"/>
    <col min="1282" max="1282" width="9.875" customWidth="1"/>
    <col min="1283" max="1283" width="40.25" customWidth="1"/>
    <col min="1284" max="1284" width="8.75" customWidth="1"/>
    <col min="1285" max="1289" width="9.875" customWidth="1"/>
    <col min="1290" max="1290" width="12.125" customWidth="1"/>
    <col min="1537" max="1537" width="2" customWidth="1"/>
    <col min="1538" max="1538" width="9.875" customWidth="1"/>
    <col min="1539" max="1539" width="40.25" customWidth="1"/>
    <col min="1540" max="1540" width="8.75" customWidth="1"/>
    <col min="1541" max="1545" width="9.875" customWidth="1"/>
    <col min="1546" max="1546" width="12.125" customWidth="1"/>
    <col min="1793" max="1793" width="2" customWidth="1"/>
    <col min="1794" max="1794" width="9.875" customWidth="1"/>
    <col min="1795" max="1795" width="40.25" customWidth="1"/>
    <col min="1796" max="1796" width="8.75" customWidth="1"/>
    <col min="1797" max="1801" width="9.875" customWidth="1"/>
    <col min="1802" max="1802" width="12.125" customWidth="1"/>
    <col min="2049" max="2049" width="2" customWidth="1"/>
    <col min="2050" max="2050" width="9.875" customWidth="1"/>
    <col min="2051" max="2051" width="40.25" customWidth="1"/>
    <col min="2052" max="2052" width="8.75" customWidth="1"/>
    <col min="2053" max="2057" width="9.875" customWidth="1"/>
    <col min="2058" max="2058" width="12.125" customWidth="1"/>
    <col min="2305" max="2305" width="2" customWidth="1"/>
    <col min="2306" max="2306" width="9.875" customWidth="1"/>
    <col min="2307" max="2307" width="40.25" customWidth="1"/>
    <col min="2308" max="2308" width="8.75" customWidth="1"/>
    <col min="2309" max="2313" width="9.875" customWidth="1"/>
    <col min="2314" max="2314" width="12.125" customWidth="1"/>
    <col min="2561" max="2561" width="2" customWidth="1"/>
    <col min="2562" max="2562" width="9.875" customWidth="1"/>
    <col min="2563" max="2563" width="40.25" customWidth="1"/>
    <col min="2564" max="2564" width="8.75" customWidth="1"/>
    <col min="2565" max="2569" width="9.875" customWidth="1"/>
    <col min="2570" max="2570" width="12.125" customWidth="1"/>
    <col min="2817" max="2817" width="2" customWidth="1"/>
    <col min="2818" max="2818" width="9.875" customWidth="1"/>
    <col min="2819" max="2819" width="40.25" customWidth="1"/>
    <col min="2820" max="2820" width="8.75" customWidth="1"/>
    <col min="2821" max="2825" width="9.875" customWidth="1"/>
    <col min="2826" max="2826" width="12.125" customWidth="1"/>
    <col min="3073" max="3073" width="2" customWidth="1"/>
    <col min="3074" max="3074" width="9.875" customWidth="1"/>
    <col min="3075" max="3075" width="40.25" customWidth="1"/>
    <col min="3076" max="3076" width="8.75" customWidth="1"/>
    <col min="3077" max="3081" width="9.875" customWidth="1"/>
    <col min="3082" max="3082" width="12.125" customWidth="1"/>
    <col min="3329" max="3329" width="2" customWidth="1"/>
    <col min="3330" max="3330" width="9.875" customWidth="1"/>
    <col min="3331" max="3331" width="40.25" customWidth="1"/>
    <col min="3332" max="3332" width="8.75" customWidth="1"/>
    <col min="3333" max="3337" width="9.875" customWidth="1"/>
    <col min="3338" max="3338" width="12.125" customWidth="1"/>
    <col min="3585" max="3585" width="2" customWidth="1"/>
    <col min="3586" max="3586" width="9.875" customWidth="1"/>
    <col min="3587" max="3587" width="40.25" customWidth="1"/>
    <col min="3588" max="3588" width="8.75" customWidth="1"/>
    <col min="3589" max="3593" width="9.875" customWidth="1"/>
    <col min="3594" max="3594" width="12.125" customWidth="1"/>
    <col min="3841" max="3841" width="2" customWidth="1"/>
    <col min="3842" max="3842" width="9.875" customWidth="1"/>
    <col min="3843" max="3843" width="40.25" customWidth="1"/>
    <col min="3844" max="3844" width="8.75" customWidth="1"/>
    <col min="3845" max="3849" width="9.875" customWidth="1"/>
    <col min="3850" max="3850" width="12.125" customWidth="1"/>
    <col min="4097" max="4097" width="2" customWidth="1"/>
    <col min="4098" max="4098" width="9.875" customWidth="1"/>
    <col min="4099" max="4099" width="40.25" customWidth="1"/>
    <col min="4100" max="4100" width="8.75" customWidth="1"/>
    <col min="4101" max="4105" width="9.875" customWidth="1"/>
    <col min="4106" max="4106" width="12.125" customWidth="1"/>
    <col min="4353" max="4353" width="2" customWidth="1"/>
    <col min="4354" max="4354" width="9.875" customWidth="1"/>
    <col min="4355" max="4355" width="40.25" customWidth="1"/>
    <col min="4356" max="4356" width="8.75" customWidth="1"/>
    <col min="4357" max="4361" width="9.875" customWidth="1"/>
    <col min="4362" max="4362" width="12.125" customWidth="1"/>
    <col min="4609" max="4609" width="2" customWidth="1"/>
    <col min="4610" max="4610" width="9.875" customWidth="1"/>
    <col min="4611" max="4611" width="40.25" customWidth="1"/>
    <col min="4612" max="4612" width="8.75" customWidth="1"/>
    <col min="4613" max="4617" width="9.875" customWidth="1"/>
    <col min="4618" max="4618" width="12.125" customWidth="1"/>
    <col min="4865" max="4865" width="2" customWidth="1"/>
    <col min="4866" max="4866" width="9.875" customWidth="1"/>
    <col min="4867" max="4867" width="40.25" customWidth="1"/>
    <col min="4868" max="4868" width="8.75" customWidth="1"/>
    <col min="4869" max="4873" width="9.875" customWidth="1"/>
    <col min="4874" max="4874" width="12.125" customWidth="1"/>
    <col min="5121" max="5121" width="2" customWidth="1"/>
    <col min="5122" max="5122" width="9.875" customWidth="1"/>
    <col min="5123" max="5123" width="40.25" customWidth="1"/>
    <col min="5124" max="5124" width="8.75" customWidth="1"/>
    <col min="5125" max="5129" width="9.875" customWidth="1"/>
    <col min="5130" max="5130" width="12.125" customWidth="1"/>
    <col min="5377" max="5377" width="2" customWidth="1"/>
    <col min="5378" max="5378" width="9.875" customWidth="1"/>
    <col min="5379" max="5379" width="40.25" customWidth="1"/>
    <col min="5380" max="5380" width="8.75" customWidth="1"/>
    <col min="5381" max="5385" width="9.875" customWidth="1"/>
    <col min="5386" max="5386" width="12.125" customWidth="1"/>
    <col min="5633" max="5633" width="2" customWidth="1"/>
    <col min="5634" max="5634" width="9.875" customWidth="1"/>
    <col min="5635" max="5635" width="40.25" customWidth="1"/>
    <col min="5636" max="5636" width="8.75" customWidth="1"/>
    <col min="5637" max="5641" width="9.875" customWidth="1"/>
    <col min="5642" max="5642" width="12.125" customWidth="1"/>
    <col min="5889" max="5889" width="2" customWidth="1"/>
    <col min="5890" max="5890" width="9.875" customWidth="1"/>
    <col min="5891" max="5891" width="40.25" customWidth="1"/>
    <col min="5892" max="5892" width="8.75" customWidth="1"/>
    <col min="5893" max="5897" width="9.875" customWidth="1"/>
    <col min="5898" max="5898" width="12.125" customWidth="1"/>
    <col min="6145" max="6145" width="2" customWidth="1"/>
    <col min="6146" max="6146" width="9.875" customWidth="1"/>
    <col min="6147" max="6147" width="40.25" customWidth="1"/>
    <col min="6148" max="6148" width="8.75" customWidth="1"/>
    <col min="6149" max="6153" width="9.875" customWidth="1"/>
    <col min="6154" max="6154" width="12.125" customWidth="1"/>
    <col min="6401" max="6401" width="2" customWidth="1"/>
    <col min="6402" max="6402" width="9.875" customWidth="1"/>
    <col min="6403" max="6403" width="40.25" customWidth="1"/>
    <col min="6404" max="6404" width="8.75" customWidth="1"/>
    <col min="6405" max="6409" width="9.875" customWidth="1"/>
    <col min="6410" max="6410" width="12.125" customWidth="1"/>
    <col min="6657" max="6657" width="2" customWidth="1"/>
    <col min="6658" max="6658" width="9.875" customWidth="1"/>
    <col min="6659" max="6659" width="40.25" customWidth="1"/>
    <col min="6660" max="6660" width="8.75" customWidth="1"/>
    <col min="6661" max="6665" width="9.875" customWidth="1"/>
    <col min="6666" max="6666" width="12.125" customWidth="1"/>
    <col min="6913" max="6913" width="2" customWidth="1"/>
    <col min="6914" max="6914" width="9.875" customWidth="1"/>
    <col min="6915" max="6915" width="40.25" customWidth="1"/>
    <col min="6916" max="6916" width="8.75" customWidth="1"/>
    <col min="6917" max="6921" width="9.875" customWidth="1"/>
    <col min="6922" max="6922" width="12.125" customWidth="1"/>
    <col min="7169" max="7169" width="2" customWidth="1"/>
    <col min="7170" max="7170" width="9.875" customWidth="1"/>
    <col min="7171" max="7171" width="40.25" customWidth="1"/>
    <col min="7172" max="7172" width="8.75" customWidth="1"/>
    <col min="7173" max="7177" width="9.875" customWidth="1"/>
    <col min="7178" max="7178" width="12.125" customWidth="1"/>
    <col min="7425" max="7425" width="2" customWidth="1"/>
    <col min="7426" max="7426" width="9.875" customWidth="1"/>
    <col min="7427" max="7427" width="40.25" customWidth="1"/>
    <col min="7428" max="7428" width="8.75" customWidth="1"/>
    <col min="7429" max="7433" width="9.875" customWidth="1"/>
    <col min="7434" max="7434" width="12.125" customWidth="1"/>
    <col min="7681" max="7681" width="2" customWidth="1"/>
    <col min="7682" max="7682" width="9.875" customWidth="1"/>
    <col min="7683" max="7683" width="40.25" customWidth="1"/>
    <col min="7684" max="7684" width="8.75" customWidth="1"/>
    <col min="7685" max="7689" width="9.875" customWidth="1"/>
    <col min="7690" max="7690" width="12.125" customWidth="1"/>
    <col min="7937" max="7937" width="2" customWidth="1"/>
    <col min="7938" max="7938" width="9.875" customWidth="1"/>
    <col min="7939" max="7939" width="40.25" customWidth="1"/>
    <col min="7940" max="7940" width="8.75" customWidth="1"/>
    <col min="7941" max="7945" width="9.875" customWidth="1"/>
    <col min="7946" max="7946" width="12.125" customWidth="1"/>
    <col min="8193" max="8193" width="2" customWidth="1"/>
    <col min="8194" max="8194" width="9.875" customWidth="1"/>
    <col min="8195" max="8195" width="40.25" customWidth="1"/>
    <col min="8196" max="8196" width="8.75" customWidth="1"/>
    <col min="8197" max="8201" width="9.875" customWidth="1"/>
    <col min="8202" max="8202" width="12.125" customWidth="1"/>
    <col min="8449" max="8449" width="2" customWidth="1"/>
    <col min="8450" max="8450" width="9.875" customWidth="1"/>
    <col min="8451" max="8451" width="40.25" customWidth="1"/>
    <col min="8452" max="8452" width="8.75" customWidth="1"/>
    <col min="8453" max="8457" width="9.875" customWidth="1"/>
    <col min="8458" max="8458" width="12.125" customWidth="1"/>
    <col min="8705" max="8705" width="2" customWidth="1"/>
    <col min="8706" max="8706" width="9.875" customWidth="1"/>
    <col min="8707" max="8707" width="40.25" customWidth="1"/>
    <col min="8708" max="8708" width="8.75" customWidth="1"/>
    <col min="8709" max="8713" width="9.875" customWidth="1"/>
    <col min="8714" max="8714" width="12.125" customWidth="1"/>
    <col min="8961" max="8961" width="2" customWidth="1"/>
    <col min="8962" max="8962" width="9.875" customWidth="1"/>
    <col min="8963" max="8963" width="40.25" customWidth="1"/>
    <col min="8964" max="8964" width="8.75" customWidth="1"/>
    <col min="8965" max="8969" width="9.875" customWidth="1"/>
    <col min="8970" max="8970" width="12.125" customWidth="1"/>
    <col min="9217" max="9217" width="2" customWidth="1"/>
    <col min="9218" max="9218" width="9.875" customWidth="1"/>
    <col min="9219" max="9219" width="40.25" customWidth="1"/>
    <col min="9220" max="9220" width="8.75" customWidth="1"/>
    <col min="9221" max="9225" width="9.875" customWidth="1"/>
    <col min="9226" max="9226" width="12.125" customWidth="1"/>
    <col min="9473" max="9473" width="2" customWidth="1"/>
    <col min="9474" max="9474" width="9.875" customWidth="1"/>
    <col min="9475" max="9475" width="40.25" customWidth="1"/>
    <col min="9476" max="9476" width="8.75" customWidth="1"/>
    <col min="9477" max="9481" width="9.875" customWidth="1"/>
    <col min="9482" max="9482" width="12.125" customWidth="1"/>
    <col min="9729" max="9729" width="2" customWidth="1"/>
    <col min="9730" max="9730" width="9.875" customWidth="1"/>
    <col min="9731" max="9731" width="40.25" customWidth="1"/>
    <col min="9732" max="9732" width="8.75" customWidth="1"/>
    <col min="9733" max="9737" width="9.875" customWidth="1"/>
    <col min="9738" max="9738" width="12.125" customWidth="1"/>
    <col min="9985" max="9985" width="2" customWidth="1"/>
    <col min="9986" max="9986" width="9.875" customWidth="1"/>
    <col min="9987" max="9987" width="40.25" customWidth="1"/>
    <col min="9988" max="9988" width="8.75" customWidth="1"/>
    <col min="9989" max="9993" width="9.875" customWidth="1"/>
    <col min="9994" max="9994" width="12.125" customWidth="1"/>
    <col min="10241" max="10241" width="2" customWidth="1"/>
    <col min="10242" max="10242" width="9.875" customWidth="1"/>
    <col min="10243" max="10243" width="40.25" customWidth="1"/>
    <col min="10244" max="10244" width="8.75" customWidth="1"/>
    <col min="10245" max="10249" width="9.875" customWidth="1"/>
    <col min="10250" max="10250" width="12.125" customWidth="1"/>
    <col min="10497" max="10497" width="2" customWidth="1"/>
    <col min="10498" max="10498" width="9.875" customWidth="1"/>
    <col min="10499" max="10499" width="40.25" customWidth="1"/>
    <col min="10500" max="10500" width="8.75" customWidth="1"/>
    <col min="10501" max="10505" width="9.875" customWidth="1"/>
    <col min="10506" max="10506" width="12.125" customWidth="1"/>
    <col min="10753" max="10753" width="2" customWidth="1"/>
    <col min="10754" max="10754" width="9.875" customWidth="1"/>
    <col min="10755" max="10755" width="40.25" customWidth="1"/>
    <col min="10756" max="10756" width="8.75" customWidth="1"/>
    <col min="10757" max="10761" width="9.875" customWidth="1"/>
    <col min="10762" max="10762" width="12.125" customWidth="1"/>
    <col min="11009" max="11009" width="2" customWidth="1"/>
    <col min="11010" max="11010" width="9.875" customWidth="1"/>
    <col min="11011" max="11011" width="40.25" customWidth="1"/>
    <col min="11012" max="11012" width="8.75" customWidth="1"/>
    <col min="11013" max="11017" width="9.875" customWidth="1"/>
    <col min="11018" max="11018" width="12.125" customWidth="1"/>
    <col min="11265" max="11265" width="2" customWidth="1"/>
    <col min="11266" max="11266" width="9.875" customWidth="1"/>
    <col min="11267" max="11267" width="40.25" customWidth="1"/>
    <col min="11268" max="11268" width="8.75" customWidth="1"/>
    <col min="11269" max="11273" width="9.875" customWidth="1"/>
    <col min="11274" max="11274" width="12.125" customWidth="1"/>
    <col min="11521" max="11521" width="2" customWidth="1"/>
    <col min="11522" max="11522" width="9.875" customWidth="1"/>
    <col min="11523" max="11523" width="40.25" customWidth="1"/>
    <col min="11524" max="11524" width="8.75" customWidth="1"/>
    <col min="11525" max="11529" width="9.875" customWidth="1"/>
    <col min="11530" max="11530" width="12.125" customWidth="1"/>
    <col min="11777" max="11777" width="2" customWidth="1"/>
    <col min="11778" max="11778" width="9.875" customWidth="1"/>
    <col min="11779" max="11779" width="40.25" customWidth="1"/>
    <col min="11780" max="11780" width="8.75" customWidth="1"/>
    <col min="11781" max="11785" width="9.875" customWidth="1"/>
    <col min="11786" max="11786" width="12.125" customWidth="1"/>
    <col min="12033" max="12033" width="2" customWidth="1"/>
    <col min="12034" max="12034" width="9.875" customWidth="1"/>
    <col min="12035" max="12035" width="40.25" customWidth="1"/>
    <col min="12036" max="12036" width="8.75" customWidth="1"/>
    <col min="12037" max="12041" width="9.875" customWidth="1"/>
    <col min="12042" max="12042" width="12.125" customWidth="1"/>
    <col min="12289" max="12289" width="2" customWidth="1"/>
    <col min="12290" max="12290" width="9.875" customWidth="1"/>
    <col min="12291" max="12291" width="40.25" customWidth="1"/>
    <col min="12292" max="12292" width="8.75" customWidth="1"/>
    <col min="12293" max="12297" width="9.875" customWidth="1"/>
    <col min="12298" max="12298" width="12.125" customWidth="1"/>
    <col min="12545" max="12545" width="2" customWidth="1"/>
    <col min="12546" max="12546" width="9.875" customWidth="1"/>
    <col min="12547" max="12547" width="40.25" customWidth="1"/>
    <col min="12548" max="12548" width="8.75" customWidth="1"/>
    <col min="12549" max="12553" width="9.875" customWidth="1"/>
    <col min="12554" max="12554" width="12.125" customWidth="1"/>
    <col min="12801" max="12801" width="2" customWidth="1"/>
    <col min="12802" max="12802" width="9.875" customWidth="1"/>
    <col min="12803" max="12803" width="40.25" customWidth="1"/>
    <col min="12804" max="12804" width="8.75" customWidth="1"/>
    <col min="12805" max="12809" width="9.875" customWidth="1"/>
    <col min="12810" max="12810" width="12.125" customWidth="1"/>
    <col min="13057" max="13057" width="2" customWidth="1"/>
    <col min="13058" max="13058" width="9.875" customWidth="1"/>
    <col min="13059" max="13059" width="40.25" customWidth="1"/>
    <col min="13060" max="13060" width="8.75" customWidth="1"/>
    <col min="13061" max="13065" width="9.875" customWidth="1"/>
    <col min="13066" max="13066" width="12.125" customWidth="1"/>
    <col min="13313" max="13313" width="2" customWidth="1"/>
    <col min="13314" max="13314" width="9.875" customWidth="1"/>
    <col min="13315" max="13315" width="40.25" customWidth="1"/>
    <col min="13316" max="13316" width="8.75" customWidth="1"/>
    <col min="13317" max="13321" width="9.875" customWidth="1"/>
    <col min="13322" max="13322" width="12.125" customWidth="1"/>
    <col min="13569" max="13569" width="2" customWidth="1"/>
    <col min="13570" max="13570" width="9.875" customWidth="1"/>
    <col min="13571" max="13571" width="40.25" customWidth="1"/>
    <col min="13572" max="13572" width="8.75" customWidth="1"/>
    <col min="13573" max="13577" width="9.875" customWidth="1"/>
    <col min="13578" max="13578" width="12.125" customWidth="1"/>
    <col min="13825" max="13825" width="2" customWidth="1"/>
    <col min="13826" max="13826" width="9.875" customWidth="1"/>
    <col min="13827" max="13827" width="40.25" customWidth="1"/>
    <col min="13828" max="13828" width="8.75" customWidth="1"/>
    <col min="13829" max="13833" width="9.875" customWidth="1"/>
    <col min="13834" max="13834" width="12.125" customWidth="1"/>
    <col min="14081" max="14081" width="2" customWidth="1"/>
    <col min="14082" max="14082" width="9.875" customWidth="1"/>
    <col min="14083" max="14083" width="40.25" customWidth="1"/>
    <col min="14084" max="14084" width="8.75" customWidth="1"/>
    <col min="14085" max="14089" width="9.875" customWidth="1"/>
    <col min="14090" max="14090" width="12.125" customWidth="1"/>
    <col min="14337" max="14337" width="2" customWidth="1"/>
    <col min="14338" max="14338" width="9.875" customWidth="1"/>
    <col min="14339" max="14339" width="40.25" customWidth="1"/>
    <col min="14340" max="14340" width="8.75" customWidth="1"/>
    <col min="14341" max="14345" width="9.875" customWidth="1"/>
    <col min="14346" max="14346" width="12.125" customWidth="1"/>
    <col min="14593" max="14593" width="2" customWidth="1"/>
    <col min="14594" max="14594" width="9.875" customWidth="1"/>
    <col min="14595" max="14595" width="40.25" customWidth="1"/>
    <col min="14596" max="14596" width="8.75" customWidth="1"/>
    <col min="14597" max="14601" width="9.875" customWidth="1"/>
    <col min="14602" max="14602" width="12.125" customWidth="1"/>
    <col min="14849" max="14849" width="2" customWidth="1"/>
    <col min="14850" max="14850" width="9.875" customWidth="1"/>
    <col min="14851" max="14851" width="40.25" customWidth="1"/>
    <col min="14852" max="14852" width="8.75" customWidth="1"/>
    <col min="14853" max="14857" width="9.875" customWidth="1"/>
    <col min="14858" max="14858" width="12.125" customWidth="1"/>
    <col min="15105" max="15105" width="2" customWidth="1"/>
    <col min="15106" max="15106" width="9.875" customWidth="1"/>
    <col min="15107" max="15107" width="40.25" customWidth="1"/>
    <col min="15108" max="15108" width="8.75" customWidth="1"/>
    <col min="15109" max="15113" width="9.875" customWidth="1"/>
    <col min="15114" max="15114" width="12.125" customWidth="1"/>
    <col min="15361" max="15361" width="2" customWidth="1"/>
    <col min="15362" max="15362" width="9.875" customWidth="1"/>
    <col min="15363" max="15363" width="40.25" customWidth="1"/>
    <col min="15364" max="15364" width="8.75" customWidth="1"/>
    <col min="15365" max="15369" width="9.875" customWidth="1"/>
    <col min="15370" max="15370" width="12.125" customWidth="1"/>
    <col min="15617" max="15617" width="2" customWidth="1"/>
    <col min="15618" max="15618" width="9.875" customWidth="1"/>
    <col min="15619" max="15619" width="40.25" customWidth="1"/>
    <col min="15620" max="15620" width="8.75" customWidth="1"/>
    <col min="15621" max="15625" width="9.875" customWidth="1"/>
    <col min="15626" max="15626" width="12.125" customWidth="1"/>
    <col min="15873" max="15873" width="2" customWidth="1"/>
    <col min="15874" max="15874" width="9.875" customWidth="1"/>
    <col min="15875" max="15875" width="40.25" customWidth="1"/>
    <col min="15876" max="15876" width="8.75" customWidth="1"/>
    <col min="15877" max="15881" width="9.875" customWidth="1"/>
    <col min="15882" max="15882" width="12.125" customWidth="1"/>
    <col min="16129" max="16129" width="2" customWidth="1"/>
    <col min="16130" max="16130" width="9.875" customWidth="1"/>
    <col min="16131" max="16131" width="40.25" customWidth="1"/>
    <col min="16132" max="16132" width="8.75" customWidth="1"/>
    <col min="16133" max="16137" width="9.875" customWidth="1"/>
    <col min="16138" max="16138" width="12.125" customWidth="1"/>
  </cols>
  <sheetData>
    <row r="1" spans="1:10" ht="15" thickBot="1">
      <c r="D1" s="309"/>
      <c r="E1" s="309"/>
      <c r="F1" s="309"/>
    </row>
    <row r="2" spans="1:10">
      <c r="A2" s="68"/>
      <c r="B2" s="69"/>
      <c r="C2" s="70"/>
      <c r="D2" s="71" t="s">
        <v>246</v>
      </c>
      <c r="E2" s="71"/>
      <c r="F2" s="71"/>
      <c r="G2" s="72"/>
      <c r="H2" s="72"/>
      <c r="I2" s="72"/>
      <c r="J2" s="310"/>
    </row>
    <row r="3" spans="1:10">
      <c r="A3" s="68"/>
      <c r="B3" s="73" t="s">
        <v>247</v>
      </c>
      <c r="C3" s="74" t="s">
        <v>69</v>
      </c>
      <c r="D3" s="75"/>
      <c r="E3" s="75"/>
      <c r="F3" s="75"/>
      <c r="G3" s="75"/>
      <c r="H3" s="76" t="s">
        <v>759</v>
      </c>
      <c r="I3" s="75"/>
      <c r="J3" s="83" t="s">
        <v>248</v>
      </c>
    </row>
    <row r="4" spans="1:10">
      <c r="A4" s="68"/>
      <c r="B4" s="77" t="s">
        <v>183</v>
      </c>
      <c r="C4" s="78" t="s">
        <v>760</v>
      </c>
      <c r="D4" s="79"/>
      <c r="E4" s="79"/>
      <c r="F4" s="79"/>
      <c r="G4" s="79"/>
      <c r="H4" s="80" t="s">
        <v>761</v>
      </c>
      <c r="I4" s="79"/>
      <c r="J4" s="311" t="s">
        <v>184</v>
      </c>
    </row>
    <row r="5" spans="1:10">
      <c r="A5" s="68"/>
      <c r="B5" s="73"/>
      <c r="C5" s="74"/>
      <c r="D5" s="75"/>
      <c r="E5" s="76"/>
      <c r="F5" s="76" t="s">
        <v>249</v>
      </c>
      <c r="G5" s="76"/>
      <c r="H5" s="76" t="s">
        <v>250</v>
      </c>
      <c r="I5" s="76"/>
      <c r="J5" s="83" t="s">
        <v>762</v>
      </c>
    </row>
    <row r="6" spans="1:10">
      <c r="A6" s="68"/>
      <c r="B6" s="77" t="s">
        <v>247</v>
      </c>
      <c r="C6" s="78" t="s">
        <v>251</v>
      </c>
      <c r="D6" s="79"/>
      <c r="E6" s="80" t="s">
        <v>182</v>
      </c>
      <c r="F6" s="76" t="s">
        <v>252</v>
      </c>
      <c r="G6" s="76" t="s">
        <v>253</v>
      </c>
      <c r="H6" s="76" t="s">
        <v>252</v>
      </c>
      <c r="I6" s="312" t="s">
        <v>253</v>
      </c>
      <c r="J6" s="311" t="s">
        <v>763</v>
      </c>
    </row>
    <row r="7" spans="1:10">
      <c r="A7" s="68"/>
      <c r="B7" s="313" t="s">
        <v>254</v>
      </c>
      <c r="C7" s="74" t="s">
        <v>557</v>
      </c>
      <c r="D7" s="75"/>
      <c r="E7" s="76">
        <v>1</v>
      </c>
      <c r="F7" s="76">
        <v>0.02</v>
      </c>
      <c r="G7" s="76">
        <v>0.98</v>
      </c>
      <c r="H7" s="76">
        <v>17.61</v>
      </c>
      <c r="I7" s="76">
        <v>10.72</v>
      </c>
      <c r="J7" s="83">
        <f>+ROUND(E7* ((F7*H7) + (G7*I7)),2)</f>
        <v>10.86</v>
      </c>
    </row>
    <row r="8" spans="1:10">
      <c r="A8" s="68"/>
      <c r="B8" s="314" t="s">
        <v>255</v>
      </c>
      <c r="C8" s="78" t="s">
        <v>558</v>
      </c>
      <c r="D8" s="79"/>
      <c r="E8" s="80">
        <v>1</v>
      </c>
      <c r="F8" s="80">
        <v>0.26</v>
      </c>
      <c r="G8" s="80">
        <v>0.74</v>
      </c>
      <c r="H8" s="80">
        <v>6.84</v>
      </c>
      <c r="I8" s="80">
        <v>0.87</v>
      </c>
      <c r="J8" s="311">
        <f>+ROUND(E8* ((F8*H8) + (G8*I8)),2)</f>
        <v>2.42</v>
      </c>
    </row>
    <row r="9" spans="1:10">
      <c r="A9" s="68"/>
      <c r="B9" s="314" t="s">
        <v>256</v>
      </c>
      <c r="C9" s="78" t="s">
        <v>257</v>
      </c>
      <c r="D9" s="79"/>
      <c r="E9" s="80">
        <v>1</v>
      </c>
      <c r="F9" s="80">
        <v>0.33</v>
      </c>
      <c r="G9" s="80">
        <v>0.67</v>
      </c>
      <c r="H9" s="80">
        <v>20.67</v>
      </c>
      <c r="I9" s="80">
        <v>1.77</v>
      </c>
      <c r="J9" s="311">
        <f>+ROUND(E9* ((F9*H9) + (G9*I9)),2)</f>
        <v>8.01</v>
      </c>
    </row>
    <row r="10" spans="1:10">
      <c r="A10" s="68"/>
      <c r="B10" s="77" t="s">
        <v>183</v>
      </c>
      <c r="C10" s="78"/>
      <c r="D10" s="79"/>
      <c r="E10" s="80"/>
      <c r="F10" s="80"/>
      <c r="G10" s="80"/>
      <c r="H10" s="80"/>
      <c r="I10" s="80"/>
      <c r="J10" s="311"/>
    </row>
    <row r="11" spans="1:10">
      <c r="A11" s="68"/>
      <c r="B11" s="77" t="s">
        <v>183</v>
      </c>
      <c r="C11" s="78"/>
      <c r="D11" s="79"/>
      <c r="E11" s="80"/>
      <c r="F11" s="80"/>
      <c r="G11" s="80"/>
      <c r="H11" s="80"/>
      <c r="I11" s="80"/>
      <c r="J11" s="311"/>
    </row>
    <row r="12" spans="1:10">
      <c r="A12" s="68"/>
      <c r="B12" s="77" t="s">
        <v>183</v>
      </c>
      <c r="C12" s="78"/>
      <c r="D12" s="79"/>
      <c r="E12" s="80"/>
      <c r="F12" s="80"/>
      <c r="G12" s="80"/>
      <c r="H12" s="80"/>
      <c r="I12" s="80"/>
      <c r="J12" s="311"/>
    </row>
    <row r="13" spans="1:10">
      <c r="A13" s="68"/>
      <c r="B13" s="77" t="s">
        <v>183</v>
      </c>
      <c r="C13" s="78"/>
      <c r="D13" s="79"/>
      <c r="E13" s="80"/>
      <c r="F13" s="80"/>
      <c r="G13" s="80"/>
      <c r="H13" s="80"/>
      <c r="I13" s="80"/>
      <c r="J13" s="311"/>
    </row>
    <row r="14" spans="1:10">
      <c r="A14" s="68"/>
      <c r="B14" s="73"/>
      <c r="C14" s="81"/>
      <c r="D14" s="75"/>
      <c r="E14" s="75"/>
      <c r="F14" s="75"/>
      <c r="G14" s="75" t="s">
        <v>764</v>
      </c>
      <c r="H14" s="75"/>
      <c r="I14" s="75"/>
      <c r="J14" s="83">
        <f>+SUBTOTAL(9,J7:J13)</f>
        <v>21.29</v>
      </c>
    </row>
    <row r="15" spans="1:10">
      <c r="A15" s="68"/>
      <c r="B15" s="73" t="s">
        <v>247</v>
      </c>
      <c r="C15" s="74" t="s">
        <v>765</v>
      </c>
      <c r="D15" s="75"/>
      <c r="E15" s="75"/>
      <c r="F15" s="75"/>
      <c r="G15" s="75"/>
      <c r="H15" s="76" t="s">
        <v>182</v>
      </c>
      <c r="I15" s="76" t="s">
        <v>766</v>
      </c>
      <c r="J15" s="83" t="s">
        <v>767</v>
      </c>
    </row>
    <row r="16" spans="1:10">
      <c r="A16" s="68"/>
      <c r="B16" s="73" t="s">
        <v>258</v>
      </c>
      <c r="C16" s="74" t="s">
        <v>259</v>
      </c>
      <c r="D16" s="75"/>
      <c r="E16" s="75"/>
      <c r="F16" s="75"/>
      <c r="G16" s="75"/>
      <c r="H16" s="76">
        <v>6</v>
      </c>
      <c r="I16" s="76">
        <v>21.04</v>
      </c>
      <c r="J16" s="83">
        <f>+ROUND(H16*I16,2)</f>
        <v>126.24</v>
      </c>
    </row>
    <row r="17" spans="1:10">
      <c r="A17" s="68"/>
      <c r="B17" s="77" t="s">
        <v>183</v>
      </c>
      <c r="C17" s="78"/>
      <c r="D17" s="79"/>
      <c r="E17" s="79"/>
      <c r="F17" s="79"/>
      <c r="G17" s="79"/>
      <c r="H17" s="80"/>
      <c r="I17" s="80"/>
      <c r="J17" s="311"/>
    </row>
    <row r="18" spans="1:10">
      <c r="A18" s="68"/>
      <c r="B18" s="77" t="s">
        <v>183</v>
      </c>
      <c r="C18" s="78"/>
      <c r="D18" s="79"/>
      <c r="E18" s="79"/>
      <c r="F18" s="79"/>
      <c r="G18" s="79"/>
      <c r="H18" s="80"/>
      <c r="I18" s="80"/>
      <c r="J18" s="311"/>
    </row>
    <row r="19" spans="1:10">
      <c r="A19" s="68"/>
      <c r="B19" s="77" t="s">
        <v>183</v>
      </c>
      <c r="C19" s="78"/>
      <c r="D19" s="79"/>
      <c r="E19" s="79"/>
      <c r="F19" s="79"/>
      <c r="G19" s="79"/>
      <c r="H19" s="80"/>
      <c r="I19" s="80"/>
      <c r="J19" s="311"/>
    </row>
    <row r="20" spans="1:10">
      <c r="A20" s="68"/>
      <c r="B20" s="77" t="s">
        <v>183</v>
      </c>
      <c r="C20" s="78"/>
      <c r="D20" s="79"/>
      <c r="E20" s="79"/>
      <c r="F20" s="79"/>
      <c r="G20" s="79"/>
      <c r="H20" s="80"/>
      <c r="I20" s="80"/>
      <c r="J20" s="311"/>
    </row>
    <row r="21" spans="1:10">
      <c r="A21" s="68"/>
      <c r="B21" s="77" t="s">
        <v>183</v>
      </c>
      <c r="C21" s="78"/>
      <c r="D21" s="79"/>
      <c r="E21" s="79"/>
      <c r="F21" s="79"/>
      <c r="G21" s="79"/>
      <c r="H21" s="80"/>
      <c r="I21" s="80"/>
      <c r="J21" s="311"/>
    </row>
    <row r="22" spans="1:10">
      <c r="A22" s="68"/>
      <c r="B22" s="77" t="s">
        <v>183</v>
      </c>
      <c r="C22" s="78"/>
      <c r="D22" s="79"/>
      <c r="E22" s="79"/>
      <c r="F22" s="79"/>
      <c r="G22" s="79"/>
      <c r="H22" s="80"/>
      <c r="I22" s="80"/>
      <c r="J22" s="311"/>
    </row>
    <row r="23" spans="1:10">
      <c r="A23" s="68"/>
      <c r="B23" s="73"/>
      <c r="C23" s="81"/>
      <c r="D23" s="75"/>
      <c r="E23" s="75"/>
      <c r="F23" s="75"/>
      <c r="G23" s="75" t="s">
        <v>768</v>
      </c>
      <c r="H23" s="75"/>
      <c r="I23" s="75"/>
      <c r="J23" s="83">
        <f>+SUBTOTAL(9,J16:J22)</f>
        <v>126.24</v>
      </c>
    </row>
    <row r="24" spans="1:10">
      <c r="A24" s="68"/>
      <c r="B24" s="73"/>
      <c r="C24" s="81"/>
      <c r="D24" s="75"/>
      <c r="E24" s="75"/>
      <c r="F24" s="75" t="s">
        <v>769</v>
      </c>
      <c r="G24" s="75"/>
      <c r="H24" s="75"/>
      <c r="I24" s="75">
        <v>0</v>
      </c>
      <c r="J24" s="83">
        <f>+ROUND(I24*J23,2)</f>
        <v>0</v>
      </c>
    </row>
    <row r="25" spans="1:10">
      <c r="A25" s="68"/>
      <c r="B25" s="73"/>
      <c r="C25" s="81"/>
      <c r="D25" s="75"/>
      <c r="E25" s="75"/>
      <c r="F25" s="75" t="s">
        <v>260</v>
      </c>
      <c r="G25" s="75"/>
      <c r="H25" s="75"/>
      <c r="I25" s="75"/>
      <c r="J25" s="83">
        <f>+SUBTOTAL(9,J16:J24)</f>
        <v>126.24</v>
      </c>
    </row>
    <row r="26" spans="1:10">
      <c r="A26" s="68"/>
      <c r="B26" s="82"/>
      <c r="C26" s="81"/>
      <c r="D26" s="75"/>
      <c r="E26" s="75"/>
      <c r="F26" s="75"/>
      <c r="G26" s="75" t="s">
        <v>770</v>
      </c>
      <c r="H26" s="75"/>
      <c r="I26" s="75"/>
      <c r="J26" s="315">
        <f>+SUBTOTAL(9,J7:J25)</f>
        <v>147.53</v>
      </c>
    </row>
    <row r="27" spans="1:10">
      <c r="A27" s="68"/>
      <c r="B27" s="82"/>
      <c r="C27" s="81" t="s">
        <v>261</v>
      </c>
      <c r="D27" s="75">
        <v>0.56000000000000005</v>
      </c>
      <c r="E27" s="75"/>
      <c r="F27" s="75"/>
      <c r="G27" s="75" t="s">
        <v>262</v>
      </c>
      <c r="H27" s="75"/>
      <c r="I27" s="75"/>
      <c r="J27" s="315">
        <f>+ROUND(J26/D27,2)</f>
        <v>263.45</v>
      </c>
    </row>
    <row r="28" spans="1:10">
      <c r="A28" s="68"/>
      <c r="B28" s="73" t="s">
        <v>247</v>
      </c>
      <c r="C28" s="74" t="s">
        <v>263</v>
      </c>
      <c r="D28" s="75"/>
      <c r="E28" s="75"/>
      <c r="F28" s="75"/>
      <c r="G28" s="76" t="s">
        <v>248</v>
      </c>
      <c r="H28" s="76" t="s">
        <v>771</v>
      </c>
      <c r="I28" s="76" t="s">
        <v>264</v>
      </c>
      <c r="J28" s="83" t="s">
        <v>772</v>
      </c>
    </row>
    <row r="29" spans="1:10">
      <c r="A29" s="68"/>
      <c r="B29" s="73" t="s">
        <v>265</v>
      </c>
      <c r="C29" s="74" t="s">
        <v>266</v>
      </c>
      <c r="D29" s="75"/>
      <c r="E29" s="75"/>
      <c r="F29" s="75"/>
      <c r="G29" s="76" t="s">
        <v>210</v>
      </c>
      <c r="H29" s="76">
        <v>448.91</v>
      </c>
      <c r="I29" s="76">
        <v>0.14832999999999999</v>
      </c>
      <c r="J29" s="83">
        <f>+ROUND(H29*I29,2)</f>
        <v>66.59</v>
      </c>
    </row>
    <row r="30" spans="1:10">
      <c r="A30" s="68"/>
      <c r="B30" s="77" t="s">
        <v>267</v>
      </c>
      <c r="C30" s="78" t="s">
        <v>559</v>
      </c>
      <c r="D30" s="79"/>
      <c r="E30" s="79"/>
      <c r="F30" s="79"/>
      <c r="G30" s="80" t="s">
        <v>187</v>
      </c>
      <c r="H30" s="80">
        <v>0</v>
      </c>
      <c r="I30" s="80">
        <v>8.9999999999999993E-3</v>
      </c>
      <c r="J30" s="311">
        <f>+ROUND(H30*I30,2)</f>
        <v>0</v>
      </c>
    </row>
    <row r="31" spans="1:10">
      <c r="A31" s="68"/>
      <c r="B31" s="77" t="s">
        <v>271</v>
      </c>
      <c r="C31" s="78" t="s">
        <v>272</v>
      </c>
      <c r="D31" s="79"/>
      <c r="E31" s="79"/>
      <c r="F31" s="79"/>
      <c r="G31" s="80" t="s">
        <v>187</v>
      </c>
      <c r="H31" s="80">
        <v>34.93</v>
      </c>
      <c r="I31" s="80">
        <v>2.4</v>
      </c>
      <c r="J31" s="311">
        <f>+ROUND(H31*I31,2)</f>
        <v>83.83</v>
      </c>
    </row>
    <row r="32" spans="1:10">
      <c r="A32" s="68"/>
      <c r="B32" s="77">
        <v>9199997</v>
      </c>
      <c r="C32" s="78" t="s">
        <v>773</v>
      </c>
      <c r="D32" s="79"/>
      <c r="E32" s="79"/>
      <c r="F32" s="79"/>
      <c r="G32" s="80" t="s">
        <v>774</v>
      </c>
      <c r="H32" s="80">
        <v>263.38</v>
      </c>
      <c r="I32" s="80">
        <v>1.8530000000000001E-2</v>
      </c>
      <c r="J32" s="311">
        <f>+ROUND(H32*I32,2)</f>
        <v>4.88</v>
      </c>
    </row>
    <row r="33" spans="1:10">
      <c r="A33" s="68"/>
      <c r="B33" s="77" t="s">
        <v>183</v>
      </c>
      <c r="C33" s="78"/>
      <c r="D33" s="79"/>
      <c r="E33" s="79"/>
      <c r="F33" s="79"/>
      <c r="G33" s="80"/>
      <c r="H33" s="80"/>
      <c r="I33" s="80"/>
      <c r="J33" s="311"/>
    </row>
    <row r="34" spans="1:10">
      <c r="A34" s="68"/>
      <c r="B34" s="77" t="s">
        <v>183</v>
      </c>
      <c r="C34" s="78"/>
      <c r="D34" s="79"/>
      <c r="E34" s="79"/>
      <c r="F34" s="79"/>
      <c r="G34" s="80"/>
      <c r="H34" s="80"/>
      <c r="I34" s="80"/>
      <c r="J34" s="311"/>
    </row>
    <row r="35" spans="1:10">
      <c r="A35" s="68"/>
      <c r="B35" s="77" t="s">
        <v>183</v>
      </c>
      <c r="C35" s="78"/>
      <c r="D35" s="79"/>
      <c r="E35" s="79"/>
      <c r="F35" s="79"/>
      <c r="G35" s="80"/>
      <c r="H35" s="80"/>
      <c r="I35" s="80"/>
      <c r="J35" s="311"/>
    </row>
    <row r="36" spans="1:10">
      <c r="A36" s="68"/>
      <c r="B36" s="73"/>
      <c r="C36" s="81"/>
      <c r="D36" s="75"/>
      <c r="E36" s="75"/>
      <c r="F36" s="75"/>
      <c r="G36" s="75" t="s">
        <v>268</v>
      </c>
      <c r="H36" s="75"/>
      <c r="I36" s="75"/>
      <c r="J36" s="83">
        <f>+SUBTOTAL(9,J29:J35)</f>
        <v>155.30000000000001</v>
      </c>
    </row>
    <row r="37" spans="1:10">
      <c r="A37" s="68"/>
      <c r="B37" s="73" t="s">
        <v>247</v>
      </c>
      <c r="C37" s="74" t="s">
        <v>269</v>
      </c>
      <c r="D37" s="75"/>
      <c r="E37" s="75"/>
      <c r="F37" s="75"/>
      <c r="G37" s="76" t="s">
        <v>248</v>
      </c>
      <c r="H37" s="76" t="s">
        <v>771</v>
      </c>
      <c r="I37" s="76" t="s">
        <v>264</v>
      </c>
      <c r="J37" s="83" t="s">
        <v>772</v>
      </c>
    </row>
    <row r="38" spans="1:10">
      <c r="A38" s="68"/>
      <c r="B38" s="73" t="s">
        <v>775</v>
      </c>
      <c r="C38" s="74" t="s">
        <v>776</v>
      </c>
      <c r="D38" s="75"/>
      <c r="E38" s="75"/>
      <c r="F38" s="75"/>
      <c r="G38" s="76" t="s">
        <v>187</v>
      </c>
      <c r="H38" s="76">
        <v>270.49</v>
      </c>
      <c r="I38" s="76">
        <v>0.41666700000000001</v>
      </c>
      <c r="J38" s="83">
        <f>+ROUND(H38*I38,2)</f>
        <v>112.7</v>
      </c>
    </row>
    <row r="39" spans="1:10">
      <c r="A39" s="68"/>
      <c r="B39" s="77" t="s">
        <v>183</v>
      </c>
      <c r="C39" s="78"/>
      <c r="D39" s="79"/>
      <c r="E39" s="79"/>
      <c r="F39" s="79"/>
      <c r="G39" s="80"/>
      <c r="H39" s="80"/>
      <c r="I39" s="80"/>
      <c r="J39" s="311"/>
    </row>
    <row r="40" spans="1:10">
      <c r="A40" s="68"/>
      <c r="B40" s="77" t="s">
        <v>183</v>
      </c>
      <c r="C40" s="78"/>
      <c r="D40" s="79"/>
      <c r="E40" s="79"/>
      <c r="F40" s="79"/>
      <c r="G40" s="80"/>
      <c r="H40" s="80"/>
      <c r="I40" s="80"/>
      <c r="J40" s="311"/>
    </row>
    <row r="41" spans="1:10">
      <c r="A41" s="68"/>
      <c r="B41" s="77" t="s">
        <v>183</v>
      </c>
      <c r="C41" s="78"/>
      <c r="D41" s="79"/>
      <c r="E41" s="79"/>
      <c r="F41" s="79"/>
      <c r="G41" s="80"/>
      <c r="H41" s="80"/>
      <c r="I41" s="80"/>
      <c r="J41" s="311"/>
    </row>
    <row r="42" spans="1:10">
      <c r="A42" s="68"/>
      <c r="B42" s="77" t="s">
        <v>183</v>
      </c>
      <c r="C42" s="78"/>
      <c r="D42" s="79"/>
      <c r="E42" s="79"/>
      <c r="F42" s="79"/>
      <c r="G42" s="80"/>
      <c r="H42" s="80"/>
      <c r="I42" s="80"/>
      <c r="J42" s="311"/>
    </row>
    <row r="43" spans="1:10">
      <c r="A43" s="68"/>
      <c r="B43" s="73"/>
      <c r="C43" s="81"/>
      <c r="D43" s="75"/>
      <c r="E43" s="75"/>
      <c r="F43" s="75"/>
      <c r="G43" s="75" t="s">
        <v>270</v>
      </c>
      <c r="H43" s="75"/>
      <c r="I43" s="75"/>
      <c r="J43" s="83">
        <f>+SUBTOTAL(9,J38:J42)</f>
        <v>112.7</v>
      </c>
    </row>
    <row r="44" spans="1:10">
      <c r="A44" s="68"/>
      <c r="B44" s="73" t="s">
        <v>247</v>
      </c>
      <c r="C44" s="74" t="s">
        <v>273</v>
      </c>
      <c r="D44" s="76" t="s">
        <v>274</v>
      </c>
      <c r="E44" s="76" t="s">
        <v>777</v>
      </c>
      <c r="F44" s="76" t="s">
        <v>778</v>
      </c>
      <c r="G44" s="76" t="s">
        <v>779</v>
      </c>
      <c r="H44" s="76" t="s">
        <v>780</v>
      </c>
      <c r="I44" s="76" t="s">
        <v>264</v>
      </c>
      <c r="J44" s="83" t="s">
        <v>781</v>
      </c>
    </row>
    <row r="45" spans="1:10">
      <c r="A45" s="68"/>
      <c r="B45" s="73" t="s">
        <v>276</v>
      </c>
      <c r="C45" s="74" t="s">
        <v>782</v>
      </c>
      <c r="D45" s="76" t="s">
        <v>275</v>
      </c>
      <c r="E45" s="76">
        <v>0</v>
      </c>
      <c r="F45" s="76">
        <v>25</v>
      </c>
      <c r="G45" s="76">
        <v>25</v>
      </c>
      <c r="H45" s="76">
        <v>0.85</v>
      </c>
      <c r="I45" s="76">
        <v>2.4</v>
      </c>
      <c r="J45" s="83">
        <f>+ROUND(G45*H45*I45,2)</f>
        <v>51</v>
      </c>
    </row>
    <row r="46" spans="1:10">
      <c r="A46" s="68"/>
      <c r="B46" s="77" t="s">
        <v>183</v>
      </c>
      <c r="C46" s="78"/>
      <c r="D46" s="80"/>
      <c r="E46" s="80"/>
      <c r="F46" s="80"/>
      <c r="G46" s="80"/>
      <c r="H46" s="80"/>
      <c r="I46" s="80"/>
      <c r="J46" s="311"/>
    </row>
    <row r="47" spans="1:10">
      <c r="A47" s="68"/>
      <c r="B47" s="77" t="s">
        <v>183</v>
      </c>
      <c r="C47" s="78"/>
      <c r="D47" s="80"/>
      <c r="E47" s="80"/>
      <c r="F47" s="80"/>
      <c r="G47" s="80"/>
      <c r="H47" s="80"/>
      <c r="I47" s="80"/>
      <c r="J47" s="311"/>
    </row>
    <row r="48" spans="1:10">
      <c r="A48" s="68"/>
      <c r="B48" s="77" t="s">
        <v>183</v>
      </c>
      <c r="C48" s="78"/>
      <c r="D48" s="80"/>
      <c r="E48" s="80"/>
      <c r="F48" s="80"/>
      <c r="G48" s="80"/>
      <c r="H48" s="80"/>
      <c r="I48" s="80"/>
      <c r="J48" s="311"/>
    </row>
    <row r="49" spans="1:10">
      <c r="A49" s="68"/>
      <c r="B49" s="77" t="s">
        <v>183</v>
      </c>
      <c r="C49" s="78"/>
      <c r="D49" s="80"/>
      <c r="E49" s="80"/>
      <c r="F49" s="80"/>
      <c r="G49" s="80"/>
      <c r="H49" s="80"/>
      <c r="I49" s="80"/>
      <c r="J49" s="311"/>
    </row>
    <row r="50" spans="1:10">
      <c r="A50" s="68"/>
      <c r="B50" s="77" t="s">
        <v>183</v>
      </c>
      <c r="C50" s="78"/>
      <c r="D50" s="80"/>
      <c r="E50" s="80"/>
      <c r="F50" s="80"/>
      <c r="G50" s="80"/>
      <c r="H50" s="80"/>
      <c r="I50" s="80"/>
      <c r="J50" s="311"/>
    </row>
    <row r="51" spans="1:10">
      <c r="A51" s="68"/>
      <c r="B51" s="77" t="s">
        <v>183</v>
      </c>
      <c r="C51" s="78"/>
      <c r="D51" s="80"/>
      <c r="E51" s="80"/>
      <c r="F51" s="80"/>
      <c r="G51" s="80"/>
      <c r="H51" s="80"/>
      <c r="I51" s="80"/>
      <c r="J51" s="311"/>
    </row>
    <row r="52" spans="1:10">
      <c r="A52" s="68"/>
      <c r="B52" s="73"/>
      <c r="C52" s="81"/>
      <c r="D52" s="75"/>
      <c r="E52" s="75"/>
      <c r="F52" s="75"/>
      <c r="G52" s="75" t="s">
        <v>277</v>
      </c>
      <c r="H52" s="75"/>
      <c r="I52" s="75"/>
      <c r="J52" s="83">
        <f>+SUBTOTAL(9,J45:J51)</f>
        <v>51</v>
      </c>
    </row>
    <row r="53" spans="1:10">
      <c r="A53" s="68"/>
      <c r="B53" s="73" t="s">
        <v>278</v>
      </c>
      <c r="C53" s="81"/>
      <c r="D53" s="75"/>
      <c r="E53" s="75"/>
      <c r="F53" s="75"/>
      <c r="G53" s="75"/>
      <c r="H53" s="75"/>
      <c r="I53" s="75"/>
      <c r="J53" s="83">
        <f>+SUBTOTAL(9,J27:J51)</f>
        <v>582.44999999999993</v>
      </c>
    </row>
    <row r="54" spans="1:10">
      <c r="A54" s="68"/>
      <c r="B54" s="73" t="s">
        <v>279</v>
      </c>
      <c r="C54" s="81"/>
      <c r="D54" s="75">
        <v>0</v>
      </c>
      <c r="E54" s="75"/>
      <c r="F54" s="75"/>
      <c r="G54" s="75"/>
      <c r="H54" s="75"/>
      <c r="I54" s="75"/>
      <c r="J54" s="83">
        <f>+ROUND(J53*D54/100,2)</f>
        <v>0</v>
      </c>
    </row>
    <row r="55" spans="1:10" ht="14.4" thickBot="1">
      <c r="A55" s="68"/>
      <c r="B55" s="73" t="s">
        <v>280</v>
      </c>
      <c r="C55" s="81"/>
      <c r="D55" s="75"/>
      <c r="E55" s="75"/>
      <c r="F55" s="75"/>
      <c r="G55" s="75"/>
      <c r="H55" s="75"/>
      <c r="I55" s="75"/>
      <c r="J55" s="83">
        <f>+J53+ J54</f>
        <v>582.44999999999993</v>
      </c>
    </row>
    <row r="56" spans="1:10">
      <c r="A56" s="68"/>
      <c r="B56" s="69" t="s">
        <v>213</v>
      </c>
      <c r="C56" s="70"/>
      <c r="D56" s="72"/>
      <c r="E56" s="72"/>
      <c r="F56" s="72" t="s">
        <v>783</v>
      </c>
      <c r="G56" s="72"/>
      <c r="H56" s="72"/>
      <c r="I56" s="72" t="s">
        <v>784</v>
      </c>
      <c r="J56" s="310"/>
    </row>
    <row r="57" spans="1:10">
      <c r="A57" s="68"/>
      <c r="B57" s="77" t="s">
        <v>785</v>
      </c>
      <c r="C57" s="68"/>
      <c r="D57" s="79"/>
      <c r="E57" s="79"/>
      <c r="F57" s="79" t="s">
        <v>786</v>
      </c>
      <c r="G57" s="79"/>
      <c r="H57" s="79"/>
      <c r="I57" s="79"/>
      <c r="J57" s="316"/>
    </row>
    <row r="58" spans="1:10">
      <c r="A58" s="68"/>
      <c r="B58" s="77" t="s">
        <v>787</v>
      </c>
      <c r="C58" s="68"/>
      <c r="D58" s="79"/>
      <c r="E58" s="79"/>
      <c r="F58" s="79" t="s">
        <v>788</v>
      </c>
      <c r="G58" s="79"/>
      <c r="H58" s="79"/>
      <c r="I58" s="79"/>
      <c r="J58" s="316"/>
    </row>
    <row r="59" spans="1:10" ht="14.4" thickBot="1">
      <c r="A59" s="68"/>
      <c r="B59" s="84" t="s">
        <v>789</v>
      </c>
      <c r="C59" s="68"/>
      <c r="D59" s="79"/>
      <c r="E59" s="79"/>
      <c r="F59" s="79"/>
      <c r="G59" s="79"/>
      <c r="H59" s="79"/>
      <c r="I59" s="79"/>
      <c r="J59" s="317"/>
    </row>
    <row r="60" spans="1:10">
      <c r="A60" s="68"/>
      <c r="B60" s="70"/>
      <c r="C60" s="70"/>
      <c r="D60" s="72"/>
      <c r="E60" s="72"/>
      <c r="F60" s="72"/>
      <c r="G60" s="72"/>
      <c r="H60" s="72"/>
      <c r="I60" s="72"/>
      <c r="J60" s="72"/>
    </row>
    <row r="61" spans="1:10" ht="14.4" thickBot="1">
      <c r="A61" s="68"/>
      <c r="B61" s="68"/>
      <c r="C61" s="68"/>
      <c r="D61" s="79"/>
      <c r="E61" s="79"/>
      <c r="F61" s="79"/>
      <c r="G61" s="79"/>
      <c r="H61" s="79"/>
      <c r="I61" s="79"/>
      <c r="J61" s="79"/>
    </row>
    <row r="62" spans="1:10">
      <c r="A62" s="68"/>
      <c r="B62" s="69"/>
      <c r="C62" s="70"/>
      <c r="D62" s="71" t="s">
        <v>246</v>
      </c>
      <c r="E62" s="71"/>
      <c r="F62" s="71"/>
      <c r="G62" s="72"/>
      <c r="H62" s="72"/>
      <c r="I62" s="72"/>
      <c r="J62" s="310"/>
    </row>
    <row r="63" spans="1:10">
      <c r="A63" s="68"/>
      <c r="B63" s="73" t="s">
        <v>247</v>
      </c>
      <c r="C63" s="74" t="s">
        <v>69</v>
      </c>
      <c r="D63" s="75"/>
      <c r="E63" s="75"/>
      <c r="F63" s="75"/>
      <c r="G63" s="75"/>
      <c r="H63" s="76" t="s">
        <v>759</v>
      </c>
      <c r="I63" s="75"/>
      <c r="J63" s="83" t="s">
        <v>248</v>
      </c>
    </row>
    <row r="64" spans="1:10">
      <c r="A64" s="68"/>
      <c r="B64" s="77" t="s">
        <v>775</v>
      </c>
      <c r="C64" s="78" t="s">
        <v>790</v>
      </c>
      <c r="D64" s="79"/>
      <c r="E64" s="79"/>
      <c r="F64" s="79"/>
      <c r="G64" s="79"/>
      <c r="H64" s="80" t="s">
        <v>761</v>
      </c>
      <c r="I64" s="79"/>
      <c r="J64" s="311" t="s">
        <v>187</v>
      </c>
    </row>
    <row r="65" spans="1:10">
      <c r="A65" s="68"/>
      <c r="B65" s="73"/>
      <c r="C65" s="74"/>
      <c r="D65" s="75"/>
      <c r="E65" s="76"/>
      <c r="F65" s="76" t="s">
        <v>249</v>
      </c>
      <c r="G65" s="76"/>
      <c r="H65" s="76" t="s">
        <v>250</v>
      </c>
      <c r="I65" s="76"/>
      <c r="J65" s="83" t="s">
        <v>762</v>
      </c>
    </row>
    <row r="66" spans="1:10">
      <c r="A66" s="68"/>
      <c r="B66" s="77" t="s">
        <v>247</v>
      </c>
      <c r="C66" s="78" t="s">
        <v>251</v>
      </c>
      <c r="D66" s="79"/>
      <c r="E66" s="80" t="s">
        <v>182</v>
      </c>
      <c r="F66" s="76" t="s">
        <v>252</v>
      </c>
      <c r="G66" s="76" t="s">
        <v>253</v>
      </c>
      <c r="H66" s="76" t="s">
        <v>252</v>
      </c>
      <c r="I66" s="312" t="s">
        <v>253</v>
      </c>
      <c r="J66" s="311" t="s">
        <v>763</v>
      </c>
    </row>
    <row r="67" spans="1:10">
      <c r="A67" s="68"/>
      <c r="B67" s="313" t="s">
        <v>292</v>
      </c>
      <c r="C67" s="74" t="s">
        <v>293</v>
      </c>
      <c r="D67" s="75"/>
      <c r="E67" s="76">
        <v>1</v>
      </c>
      <c r="F67" s="76">
        <v>1</v>
      </c>
      <c r="G67" s="76">
        <v>0</v>
      </c>
      <c r="H67" s="76">
        <v>517.78</v>
      </c>
      <c r="I67" s="76">
        <v>240.34</v>
      </c>
      <c r="J67" s="83">
        <f>+ROUND(E67* ((F67*H67) + (G67*I67)),2)</f>
        <v>517.78</v>
      </c>
    </row>
    <row r="68" spans="1:10">
      <c r="A68" s="68"/>
      <c r="B68" s="314" t="s">
        <v>294</v>
      </c>
      <c r="C68" s="78" t="s">
        <v>295</v>
      </c>
      <c r="D68" s="79"/>
      <c r="E68" s="80">
        <v>1</v>
      </c>
      <c r="F68" s="80">
        <v>0.82</v>
      </c>
      <c r="G68" s="80">
        <v>0.18</v>
      </c>
      <c r="H68" s="80">
        <v>276.16000000000003</v>
      </c>
      <c r="I68" s="80">
        <v>98.17</v>
      </c>
      <c r="J68" s="311">
        <f>+ROUND(E68* ((F68*H68) + (G68*I68)),2)</f>
        <v>244.12</v>
      </c>
    </row>
    <row r="69" spans="1:10">
      <c r="A69" s="68"/>
      <c r="B69" s="314" t="s">
        <v>296</v>
      </c>
      <c r="C69" s="78" t="s">
        <v>297</v>
      </c>
      <c r="D69" s="79"/>
      <c r="E69" s="80">
        <v>1</v>
      </c>
      <c r="F69" s="80">
        <v>0.71</v>
      </c>
      <c r="G69" s="80">
        <v>0.28999999999999998</v>
      </c>
      <c r="H69" s="80">
        <v>244.69</v>
      </c>
      <c r="I69" s="80">
        <v>115.37</v>
      </c>
      <c r="J69" s="311">
        <f>+ROUND(E69* ((F69*H69) + (G69*I69)),2)</f>
        <v>207.19</v>
      </c>
    </row>
    <row r="70" spans="1:10">
      <c r="A70" s="68"/>
      <c r="B70" s="77" t="s">
        <v>183</v>
      </c>
      <c r="C70" s="78"/>
      <c r="D70" s="79"/>
      <c r="E70" s="80"/>
      <c r="F70" s="80"/>
      <c r="G70" s="80"/>
      <c r="H70" s="80"/>
      <c r="I70" s="80"/>
      <c r="J70" s="311"/>
    </row>
    <row r="71" spans="1:10">
      <c r="A71" s="68"/>
      <c r="B71" s="77" t="s">
        <v>183</v>
      </c>
      <c r="C71" s="78"/>
      <c r="D71" s="79"/>
      <c r="E71" s="80"/>
      <c r="F71" s="80"/>
      <c r="G71" s="80"/>
      <c r="H71" s="80"/>
      <c r="I71" s="80"/>
      <c r="J71" s="311"/>
    </row>
    <row r="72" spans="1:10">
      <c r="A72" s="68"/>
      <c r="B72" s="77" t="s">
        <v>183</v>
      </c>
      <c r="C72" s="78"/>
      <c r="D72" s="79"/>
      <c r="E72" s="80"/>
      <c r="F72" s="80"/>
      <c r="G72" s="80"/>
      <c r="H72" s="80"/>
      <c r="I72" s="80"/>
      <c r="J72" s="311"/>
    </row>
    <row r="73" spans="1:10">
      <c r="A73" s="68"/>
      <c r="B73" s="77" t="s">
        <v>183</v>
      </c>
      <c r="C73" s="78"/>
      <c r="D73" s="79"/>
      <c r="E73" s="80"/>
      <c r="F73" s="80"/>
      <c r="G73" s="80"/>
      <c r="H73" s="80"/>
      <c r="I73" s="80"/>
      <c r="J73" s="311"/>
    </row>
    <row r="74" spans="1:10">
      <c r="A74" s="68"/>
      <c r="B74" s="73"/>
      <c r="C74" s="81"/>
      <c r="D74" s="75"/>
      <c r="E74" s="75"/>
      <c r="F74" s="75"/>
      <c r="G74" s="75" t="s">
        <v>764</v>
      </c>
      <c r="H74" s="75"/>
      <c r="I74" s="75"/>
      <c r="J74" s="83">
        <f>+SUBTOTAL(9,J67:J73)</f>
        <v>969.08999999999992</v>
      </c>
    </row>
    <row r="75" spans="1:10">
      <c r="A75" s="68"/>
      <c r="B75" s="73" t="s">
        <v>247</v>
      </c>
      <c r="C75" s="74" t="s">
        <v>765</v>
      </c>
      <c r="D75" s="75"/>
      <c r="E75" s="75"/>
      <c r="F75" s="75"/>
      <c r="G75" s="75"/>
      <c r="H75" s="76" t="s">
        <v>182</v>
      </c>
      <c r="I75" s="76" t="s">
        <v>766</v>
      </c>
      <c r="J75" s="83" t="s">
        <v>767</v>
      </c>
    </row>
    <row r="76" spans="1:10">
      <c r="A76" s="68"/>
      <c r="B76" s="73" t="s">
        <v>258</v>
      </c>
      <c r="C76" s="74" t="s">
        <v>259</v>
      </c>
      <c r="D76" s="75"/>
      <c r="E76" s="75"/>
      <c r="F76" s="75"/>
      <c r="G76" s="75"/>
      <c r="H76" s="76">
        <v>8</v>
      </c>
      <c r="I76" s="76">
        <v>21.04</v>
      </c>
      <c r="J76" s="83">
        <f>+ROUND(H76*I76,2)</f>
        <v>168.32</v>
      </c>
    </row>
    <row r="77" spans="1:10">
      <c r="A77" s="68"/>
      <c r="B77" s="77" t="s">
        <v>183</v>
      </c>
      <c r="C77" s="78"/>
      <c r="D77" s="79"/>
      <c r="E77" s="79"/>
      <c r="F77" s="79"/>
      <c r="G77" s="79"/>
      <c r="H77" s="80"/>
      <c r="I77" s="80"/>
      <c r="J77" s="311"/>
    </row>
    <row r="78" spans="1:10">
      <c r="A78" s="68"/>
      <c r="B78" s="77" t="s">
        <v>183</v>
      </c>
      <c r="C78" s="78"/>
      <c r="D78" s="79"/>
      <c r="E78" s="79"/>
      <c r="F78" s="79"/>
      <c r="G78" s="79"/>
      <c r="H78" s="80"/>
      <c r="I78" s="80"/>
      <c r="J78" s="311"/>
    </row>
    <row r="79" spans="1:10">
      <c r="A79" s="68"/>
      <c r="B79" s="77" t="s">
        <v>183</v>
      </c>
      <c r="C79" s="78"/>
      <c r="D79" s="79"/>
      <c r="E79" s="79"/>
      <c r="F79" s="79"/>
      <c r="G79" s="79"/>
      <c r="H79" s="80"/>
      <c r="I79" s="80"/>
      <c r="J79" s="311"/>
    </row>
    <row r="80" spans="1:10">
      <c r="A80" s="68"/>
      <c r="B80" s="77" t="s">
        <v>183</v>
      </c>
      <c r="C80" s="78"/>
      <c r="D80" s="79"/>
      <c r="E80" s="79"/>
      <c r="F80" s="79"/>
      <c r="G80" s="79"/>
      <c r="H80" s="80"/>
      <c r="I80" s="80"/>
      <c r="J80" s="311"/>
    </row>
    <row r="81" spans="1:10">
      <c r="A81" s="68"/>
      <c r="B81" s="77" t="s">
        <v>183</v>
      </c>
      <c r="C81" s="78"/>
      <c r="D81" s="79"/>
      <c r="E81" s="79"/>
      <c r="F81" s="79"/>
      <c r="G81" s="79"/>
      <c r="H81" s="80"/>
      <c r="I81" s="80"/>
      <c r="J81" s="311"/>
    </row>
    <row r="82" spans="1:10">
      <c r="A82" s="68"/>
      <c r="B82" s="77" t="s">
        <v>183</v>
      </c>
      <c r="C82" s="78"/>
      <c r="D82" s="79"/>
      <c r="E82" s="79"/>
      <c r="F82" s="79"/>
      <c r="G82" s="79"/>
      <c r="H82" s="80"/>
      <c r="I82" s="80"/>
      <c r="J82" s="311"/>
    </row>
    <row r="83" spans="1:10">
      <c r="A83" s="68"/>
      <c r="B83" s="73"/>
      <c r="C83" s="81"/>
      <c r="D83" s="75"/>
      <c r="E83" s="75"/>
      <c r="F83" s="75"/>
      <c r="G83" s="75" t="s">
        <v>768</v>
      </c>
      <c r="H83" s="75"/>
      <c r="I83" s="75"/>
      <c r="J83" s="83">
        <f>+SUBTOTAL(9,J76:J82)</f>
        <v>168.32</v>
      </c>
    </row>
    <row r="84" spans="1:10">
      <c r="A84" s="68"/>
      <c r="B84" s="73"/>
      <c r="C84" s="81"/>
      <c r="D84" s="75"/>
      <c r="E84" s="75"/>
      <c r="F84" s="75" t="s">
        <v>769</v>
      </c>
      <c r="G84" s="75"/>
      <c r="H84" s="75"/>
      <c r="I84" s="75">
        <v>0</v>
      </c>
      <c r="J84" s="83">
        <f>+ROUND(I84*J83,2)</f>
        <v>0</v>
      </c>
    </row>
    <row r="85" spans="1:10">
      <c r="A85" s="68"/>
      <c r="B85" s="73"/>
      <c r="C85" s="81"/>
      <c r="D85" s="75"/>
      <c r="E85" s="75"/>
      <c r="F85" s="75" t="s">
        <v>260</v>
      </c>
      <c r="G85" s="75"/>
      <c r="H85" s="75"/>
      <c r="I85" s="75"/>
      <c r="J85" s="83">
        <f>+SUBTOTAL(9,J76:J84)</f>
        <v>168.32</v>
      </c>
    </row>
    <row r="86" spans="1:10">
      <c r="A86" s="68"/>
      <c r="B86" s="82"/>
      <c r="C86" s="81"/>
      <c r="D86" s="75"/>
      <c r="E86" s="75"/>
      <c r="F86" s="75"/>
      <c r="G86" s="75" t="s">
        <v>770</v>
      </c>
      <c r="H86" s="75"/>
      <c r="I86" s="75"/>
      <c r="J86" s="315">
        <f>+SUBTOTAL(9,J67:J85)</f>
        <v>1137.4099999999999</v>
      </c>
    </row>
    <row r="87" spans="1:10">
      <c r="A87" s="68"/>
      <c r="B87" s="82"/>
      <c r="C87" s="81" t="s">
        <v>261</v>
      </c>
      <c r="D87" s="75">
        <v>99.6</v>
      </c>
      <c r="E87" s="75"/>
      <c r="F87" s="75"/>
      <c r="G87" s="75" t="s">
        <v>262</v>
      </c>
      <c r="H87" s="75"/>
      <c r="I87" s="75"/>
      <c r="J87" s="315">
        <f>+ROUND(J86/D87,2)</f>
        <v>11.42</v>
      </c>
    </row>
    <row r="88" spans="1:10">
      <c r="A88" s="68"/>
      <c r="B88" s="73" t="s">
        <v>247</v>
      </c>
      <c r="C88" s="74" t="s">
        <v>263</v>
      </c>
      <c r="D88" s="75"/>
      <c r="E88" s="75"/>
      <c r="F88" s="75"/>
      <c r="G88" s="76" t="s">
        <v>248</v>
      </c>
      <c r="H88" s="76" t="s">
        <v>771</v>
      </c>
      <c r="I88" s="76" t="s">
        <v>264</v>
      </c>
      <c r="J88" s="83" t="s">
        <v>772</v>
      </c>
    </row>
    <row r="89" spans="1:10">
      <c r="A89" s="68"/>
      <c r="B89" s="73">
        <v>560784649</v>
      </c>
      <c r="C89" s="74" t="s">
        <v>299</v>
      </c>
      <c r="D89" s="75"/>
      <c r="E89" s="75"/>
      <c r="F89" s="75"/>
      <c r="G89" s="76" t="s">
        <v>187</v>
      </c>
      <c r="H89" s="76">
        <v>7.71</v>
      </c>
      <c r="I89" s="76">
        <v>1.02</v>
      </c>
      <c r="J89" s="83">
        <f>+ROUND(H89*I89,2)</f>
        <v>7.86</v>
      </c>
    </row>
    <row r="90" spans="1:10">
      <c r="A90" s="68"/>
      <c r="B90" s="77">
        <v>9199997</v>
      </c>
      <c r="C90" s="78" t="s">
        <v>773</v>
      </c>
      <c r="D90" s="79"/>
      <c r="E90" s="79"/>
      <c r="F90" s="79"/>
      <c r="G90" s="80" t="s">
        <v>774</v>
      </c>
      <c r="H90" s="80">
        <v>11.42</v>
      </c>
      <c r="I90" s="80">
        <v>4.6299999999999996E-3</v>
      </c>
      <c r="J90" s="311">
        <f>+ROUND(H90*I90,2)</f>
        <v>0.05</v>
      </c>
    </row>
    <row r="91" spans="1:10">
      <c r="A91" s="68"/>
      <c r="B91" s="77" t="s">
        <v>183</v>
      </c>
      <c r="C91" s="78"/>
      <c r="D91" s="79"/>
      <c r="E91" s="79"/>
      <c r="F91" s="79"/>
      <c r="G91" s="80"/>
      <c r="H91" s="80"/>
      <c r="I91" s="80"/>
      <c r="J91" s="311"/>
    </row>
    <row r="92" spans="1:10">
      <c r="A92" s="68"/>
      <c r="B92" s="77" t="s">
        <v>183</v>
      </c>
      <c r="C92" s="78"/>
      <c r="D92" s="79"/>
      <c r="E92" s="79"/>
      <c r="F92" s="79"/>
      <c r="G92" s="80"/>
      <c r="H92" s="80"/>
      <c r="I92" s="80"/>
      <c r="J92" s="311"/>
    </row>
    <row r="93" spans="1:10">
      <c r="A93" s="68"/>
      <c r="B93" s="77" t="s">
        <v>183</v>
      </c>
      <c r="C93" s="78"/>
      <c r="D93" s="79"/>
      <c r="E93" s="79"/>
      <c r="F93" s="79"/>
      <c r="G93" s="80"/>
      <c r="H93" s="80"/>
      <c r="I93" s="80"/>
      <c r="J93" s="311"/>
    </row>
    <row r="94" spans="1:10">
      <c r="A94" s="68"/>
      <c r="B94" s="77" t="s">
        <v>183</v>
      </c>
      <c r="C94" s="78"/>
      <c r="D94" s="79"/>
      <c r="E94" s="79"/>
      <c r="F94" s="79"/>
      <c r="G94" s="80"/>
      <c r="H94" s="80"/>
      <c r="I94" s="80"/>
      <c r="J94" s="311"/>
    </row>
    <row r="95" spans="1:10">
      <c r="A95" s="68"/>
      <c r="B95" s="77" t="s">
        <v>183</v>
      </c>
      <c r="C95" s="78"/>
      <c r="D95" s="79"/>
      <c r="E95" s="79"/>
      <c r="F95" s="79"/>
      <c r="G95" s="80"/>
      <c r="H95" s="80"/>
      <c r="I95" s="80"/>
      <c r="J95" s="311"/>
    </row>
    <row r="96" spans="1:10">
      <c r="A96" s="68"/>
      <c r="B96" s="73"/>
      <c r="C96" s="81"/>
      <c r="D96" s="75"/>
      <c r="E96" s="75"/>
      <c r="F96" s="75"/>
      <c r="G96" s="75" t="s">
        <v>268</v>
      </c>
      <c r="H96" s="75"/>
      <c r="I96" s="75"/>
      <c r="J96" s="83">
        <f>+SUBTOTAL(9,J89:J95)</f>
        <v>7.91</v>
      </c>
    </row>
    <row r="97" spans="1:10">
      <c r="A97" s="68"/>
      <c r="B97" s="73" t="s">
        <v>247</v>
      </c>
      <c r="C97" s="74" t="s">
        <v>269</v>
      </c>
      <c r="D97" s="75"/>
      <c r="E97" s="75"/>
      <c r="F97" s="75"/>
      <c r="G97" s="76" t="s">
        <v>248</v>
      </c>
      <c r="H97" s="76" t="s">
        <v>771</v>
      </c>
      <c r="I97" s="76" t="s">
        <v>264</v>
      </c>
      <c r="J97" s="83" t="s">
        <v>772</v>
      </c>
    </row>
    <row r="98" spans="1:10">
      <c r="A98" s="68"/>
      <c r="B98" s="73" t="s">
        <v>791</v>
      </c>
      <c r="C98" s="74" t="s">
        <v>298</v>
      </c>
      <c r="D98" s="75"/>
      <c r="E98" s="75"/>
      <c r="F98" s="75"/>
      <c r="G98" s="76" t="s">
        <v>187</v>
      </c>
      <c r="H98" s="76">
        <v>226.48</v>
      </c>
      <c r="I98" s="76">
        <v>1.02</v>
      </c>
      <c r="J98" s="83">
        <f>+ROUND(H98*I98,2)</f>
        <v>231.01</v>
      </c>
    </row>
    <row r="99" spans="1:10">
      <c r="A99" s="68"/>
      <c r="B99" s="77" t="s">
        <v>183</v>
      </c>
      <c r="C99" s="78"/>
      <c r="D99" s="79"/>
      <c r="E99" s="79"/>
      <c r="F99" s="79"/>
      <c r="G99" s="80"/>
      <c r="H99" s="80"/>
      <c r="I99" s="80"/>
      <c r="J99" s="311"/>
    </row>
    <row r="100" spans="1:10">
      <c r="A100" s="68"/>
      <c r="B100" s="77" t="s">
        <v>183</v>
      </c>
      <c r="C100" s="78"/>
      <c r="D100" s="79"/>
      <c r="E100" s="79"/>
      <c r="F100" s="79"/>
      <c r="G100" s="80"/>
      <c r="H100" s="80"/>
      <c r="I100" s="80"/>
      <c r="J100" s="311"/>
    </row>
    <row r="101" spans="1:10">
      <c r="A101" s="68"/>
      <c r="B101" s="77" t="s">
        <v>183</v>
      </c>
      <c r="C101" s="78"/>
      <c r="D101" s="79"/>
      <c r="E101" s="79"/>
      <c r="F101" s="79"/>
      <c r="G101" s="80"/>
      <c r="H101" s="80"/>
      <c r="I101" s="80"/>
      <c r="J101" s="311"/>
    </row>
    <row r="102" spans="1:10">
      <c r="A102" s="68"/>
      <c r="B102" s="77" t="s">
        <v>183</v>
      </c>
      <c r="C102" s="78"/>
      <c r="D102" s="79"/>
      <c r="E102" s="79"/>
      <c r="F102" s="79"/>
      <c r="G102" s="80"/>
      <c r="H102" s="80"/>
      <c r="I102" s="80"/>
      <c r="J102" s="311"/>
    </row>
    <row r="103" spans="1:10">
      <c r="A103" s="68"/>
      <c r="B103" s="73"/>
      <c r="C103" s="81"/>
      <c r="D103" s="75"/>
      <c r="E103" s="75"/>
      <c r="F103" s="75"/>
      <c r="G103" s="75" t="s">
        <v>270</v>
      </c>
      <c r="H103" s="75"/>
      <c r="I103" s="75"/>
      <c r="J103" s="83">
        <f>+SUBTOTAL(9,J98:J102)</f>
        <v>231.01</v>
      </c>
    </row>
    <row r="104" spans="1:10">
      <c r="A104" s="68"/>
      <c r="B104" s="73" t="s">
        <v>247</v>
      </c>
      <c r="C104" s="74" t="s">
        <v>273</v>
      </c>
      <c r="D104" s="76" t="s">
        <v>274</v>
      </c>
      <c r="E104" s="76" t="s">
        <v>777</v>
      </c>
      <c r="F104" s="76" t="s">
        <v>778</v>
      </c>
      <c r="G104" s="76" t="s">
        <v>779</v>
      </c>
      <c r="H104" s="76" t="s">
        <v>780</v>
      </c>
      <c r="I104" s="76" t="s">
        <v>264</v>
      </c>
      <c r="J104" s="83" t="s">
        <v>781</v>
      </c>
    </row>
    <row r="105" spans="1:10">
      <c r="A105" s="68"/>
      <c r="B105" s="73">
        <v>416078</v>
      </c>
      <c r="C105" s="74" t="s">
        <v>300</v>
      </c>
      <c r="D105" s="76" t="s">
        <v>275</v>
      </c>
      <c r="E105" s="76">
        <v>0</v>
      </c>
      <c r="F105" s="76">
        <v>25</v>
      </c>
      <c r="G105" s="76">
        <v>25</v>
      </c>
      <c r="H105" s="76">
        <v>0.79</v>
      </c>
      <c r="I105" s="76">
        <v>1.02</v>
      </c>
      <c r="J105" s="83">
        <f>+ROUND(G105*H105*I105,2)</f>
        <v>20.149999999999999</v>
      </c>
    </row>
    <row r="106" spans="1:10">
      <c r="A106" s="68"/>
      <c r="B106" s="77" t="s">
        <v>183</v>
      </c>
      <c r="C106" s="78"/>
      <c r="D106" s="80"/>
      <c r="E106" s="80"/>
      <c r="F106" s="80"/>
      <c r="G106" s="80"/>
      <c r="H106" s="80"/>
      <c r="I106" s="80"/>
      <c r="J106" s="311"/>
    </row>
    <row r="107" spans="1:10">
      <c r="A107" s="68"/>
      <c r="B107" s="77" t="s">
        <v>183</v>
      </c>
      <c r="C107" s="78"/>
      <c r="D107" s="80"/>
      <c r="E107" s="80"/>
      <c r="F107" s="80"/>
      <c r="G107" s="80"/>
      <c r="H107" s="80"/>
      <c r="I107" s="80"/>
      <c r="J107" s="311"/>
    </row>
    <row r="108" spans="1:10">
      <c r="A108" s="68"/>
      <c r="B108" s="77" t="s">
        <v>183</v>
      </c>
      <c r="C108" s="78"/>
      <c r="D108" s="80"/>
      <c r="E108" s="80"/>
      <c r="F108" s="80"/>
      <c r="G108" s="80"/>
      <c r="H108" s="80"/>
      <c r="I108" s="80"/>
      <c r="J108" s="311"/>
    </row>
    <row r="109" spans="1:10">
      <c r="A109" s="68"/>
      <c r="B109" s="77" t="s">
        <v>183</v>
      </c>
      <c r="C109" s="78"/>
      <c r="D109" s="80"/>
      <c r="E109" s="80"/>
      <c r="F109" s="80"/>
      <c r="G109" s="80"/>
      <c r="H109" s="80"/>
      <c r="I109" s="80"/>
      <c r="J109" s="311"/>
    </row>
    <row r="110" spans="1:10">
      <c r="A110" s="68"/>
      <c r="B110" s="77" t="s">
        <v>183</v>
      </c>
      <c r="C110" s="78"/>
      <c r="D110" s="80"/>
      <c r="E110" s="80"/>
      <c r="F110" s="80"/>
      <c r="G110" s="80"/>
      <c r="H110" s="80"/>
      <c r="I110" s="80"/>
      <c r="J110" s="311"/>
    </row>
    <row r="111" spans="1:10">
      <c r="A111" s="68"/>
      <c r="B111" s="77" t="s">
        <v>183</v>
      </c>
      <c r="C111" s="78"/>
      <c r="D111" s="80"/>
      <c r="E111" s="80"/>
      <c r="F111" s="80"/>
      <c r="G111" s="80"/>
      <c r="H111" s="80"/>
      <c r="I111" s="80"/>
      <c r="J111" s="311"/>
    </row>
    <row r="112" spans="1:10">
      <c r="A112" s="68"/>
      <c r="B112" s="73"/>
      <c r="C112" s="81"/>
      <c r="D112" s="75"/>
      <c r="E112" s="75"/>
      <c r="F112" s="75"/>
      <c r="G112" s="75" t="s">
        <v>277</v>
      </c>
      <c r="H112" s="75"/>
      <c r="I112" s="75"/>
      <c r="J112" s="83">
        <f>+SUBTOTAL(9,J105:J111)</f>
        <v>20.149999999999999</v>
      </c>
    </row>
    <row r="113" spans="1:10">
      <c r="A113" s="68"/>
      <c r="B113" s="73" t="s">
        <v>278</v>
      </c>
      <c r="C113" s="81"/>
      <c r="D113" s="75"/>
      <c r="E113" s="75"/>
      <c r="F113" s="75"/>
      <c r="G113" s="75"/>
      <c r="H113" s="75"/>
      <c r="I113" s="75"/>
      <c r="J113" s="83">
        <f>+SUBTOTAL(9,J87:J111)</f>
        <v>270.49</v>
      </c>
    </row>
    <row r="114" spans="1:10">
      <c r="A114" s="68"/>
      <c r="B114" s="73" t="s">
        <v>279</v>
      </c>
      <c r="C114" s="81"/>
      <c r="D114" s="75">
        <v>0</v>
      </c>
      <c r="E114" s="75"/>
      <c r="F114" s="75"/>
      <c r="G114" s="75"/>
      <c r="H114" s="75"/>
      <c r="I114" s="75"/>
      <c r="J114" s="83">
        <f>+ROUND(J113*D114/100,2)</f>
        <v>0</v>
      </c>
    </row>
    <row r="115" spans="1:10" ht="14.4" thickBot="1">
      <c r="A115" s="68"/>
      <c r="B115" s="73" t="s">
        <v>280</v>
      </c>
      <c r="C115" s="81"/>
      <c r="D115" s="75"/>
      <c r="E115" s="75"/>
      <c r="F115" s="75"/>
      <c r="G115" s="75"/>
      <c r="H115" s="75"/>
      <c r="I115" s="75"/>
      <c r="J115" s="83">
        <f>+J113+ J114</f>
        <v>270.49</v>
      </c>
    </row>
    <row r="116" spans="1:10">
      <c r="A116" s="68"/>
      <c r="B116" s="69" t="s">
        <v>213</v>
      </c>
      <c r="C116" s="70"/>
      <c r="D116" s="72"/>
      <c r="E116" s="72"/>
      <c r="F116" s="72" t="s">
        <v>783</v>
      </c>
      <c r="G116" s="72"/>
      <c r="H116" s="72"/>
      <c r="I116" s="72" t="s">
        <v>784</v>
      </c>
      <c r="J116" s="310"/>
    </row>
    <row r="117" spans="1:10">
      <c r="A117" s="68"/>
      <c r="B117" s="77" t="s">
        <v>785</v>
      </c>
      <c r="C117" s="68"/>
      <c r="D117" s="79"/>
      <c r="E117" s="79"/>
      <c r="F117" s="79" t="s">
        <v>786</v>
      </c>
      <c r="G117" s="79"/>
      <c r="H117" s="79"/>
      <c r="I117" s="79"/>
      <c r="J117" s="316"/>
    </row>
    <row r="118" spans="1:10">
      <c r="A118" s="68"/>
      <c r="B118" s="77" t="s">
        <v>787</v>
      </c>
      <c r="C118" s="68"/>
      <c r="D118" s="79"/>
      <c r="E118" s="79"/>
      <c r="F118" s="79" t="s">
        <v>788</v>
      </c>
      <c r="G118" s="79"/>
      <c r="H118" s="79"/>
      <c r="I118" s="79"/>
      <c r="J118" s="316"/>
    </row>
    <row r="119" spans="1:10" ht="14.4" thickBot="1">
      <c r="A119" s="68"/>
      <c r="B119" s="84" t="s">
        <v>789</v>
      </c>
      <c r="C119" s="68"/>
      <c r="D119" s="79"/>
      <c r="E119" s="79"/>
      <c r="F119" s="79"/>
      <c r="G119" s="79"/>
      <c r="H119" s="79"/>
      <c r="I119" s="79"/>
      <c r="J119" s="317"/>
    </row>
    <row r="120" spans="1:10">
      <c r="A120" s="68"/>
      <c r="B120" s="70"/>
      <c r="C120" s="70"/>
      <c r="D120" s="72"/>
      <c r="E120" s="72"/>
      <c r="F120" s="72"/>
      <c r="G120" s="72"/>
      <c r="H120" s="72"/>
      <c r="I120" s="72"/>
      <c r="J120" s="72"/>
    </row>
    <row r="121" spans="1:10" ht="14.4" thickBot="1">
      <c r="A121" s="68"/>
      <c r="B121" s="68"/>
      <c r="C121" s="68"/>
      <c r="D121" s="79"/>
      <c r="E121" s="79"/>
      <c r="F121" s="79"/>
      <c r="G121" s="79"/>
      <c r="H121" s="79"/>
      <c r="I121" s="79"/>
      <c r="J121" s="79"/>
    </row>
    <row r="122" spans="1:10">
      <c r="A122" s="68"/>
      <c r="B122" s="69"/>
      <c r="C122" s="70"/>
      <c r="D122" s="71" t="s">
        <v>246</v>
      </c>
      <c r="E122" s="71"/>
      <c r="F122" s="71"/>
      <c r="G122" s="72"/>
      <c r="H122" s="72"/>
      <c r="I122" s="72"/>
      <c r="J122" s="310"/>
    </row>
    <row r="123" spans="1:10">
      <c r="A123" s="68"/>
      <c r="B123" s="73" t="s">
        <v>247</v>
      </c>
      <c r="C123" s="74" t="s">
        <v>69</v>
      </c>
      <c r="D123" s="75"/>
      <c r="E123" s="75"/>
      <c r="F123" s="75"/>
      <c r="G123" s="75"/>
      <c r="H123" s="76" t="s">
        <v>759</v>
      </c>
      <c r="I123" s="75"/>
      <c r="J123" s="83" t="s">
        <v>248</v>
      </c>
    </row>
    <row r="124" spans="1:10">
      <c r="A124" s="68"/>
      <c r="B124" s="77" t="s">
        <v>791</v>
      </c>
      <c r="C124" s="78" t="s">
        <v>205</v>
      </c>
      <c r="D124" s="79"/>
      <c r="E124" s="79"/>
      <c r="F124" s="79"/>
      <c r="G124" s="79"/>
      <c r="H124" s="80" t="s">
        <v>761</v>
      </c>
      <c r="I124" s="79"/>
      <c r="J124" s="311" t="s">
        <v>187</v>
      </c>
    </row>
    <row r="125" spans="1:10">
      <c r="A125" s="68"/>
      <c r="B125" s="73"/>
      <c r="C125" s="74"/>
      <c r="D125" s="75"/>
      <c r="E125" s="76"/>
      <c r="F125" s="76" t="s">
        <v>249</v>
      </c>
      <c r="G125" s="76"/>
      <c r="H125" s="76" t="s">
        <v>250</v>
      </c>
      <c r="I125" s="76"/>
      <c r="J125" s="83" t="s">
        <v>762</v>
      </c>
    </row>
    <row r="126" spans="1:10">
      <c r="A126" s="68"/>
      <c r="B126" s="77" t="s">
        <v>247</v>
      </c>
      <c r="C126" s="78" t="s">
        <v>251</v>
      </c>
      <c r="D126" s="79"/>
      <c r="E126" s="80" t="s">
        <v>182</v>
      </c>
      <c r="F126" s="76" t="s">
        <v>252</v>
      </c>
      <c r="G126" s="76" t="s">
        <v>253</v>
      </c>
      <c r="H126" s="76" t="s">
        <v>252</v>
      </c>
      <c r="I126" s="312" t="s">
        <v>253</v>
      </c>
      <c r="J126" s="311" t="s">
        <v>763</v>
      </c>
    </row>
    <row r="127" spans="1:10">
      <c r="A127" s="68"/>
      <c r="B127" s="313" t="s">
        <v>301</v>
      </c>
      <c r="C127" s="74" t="s">
        <v>302</v>
      </c>
      <c r="D127" s="75"/>
      <c r="E127" s="76">
        <v>1</v>
      </c>
      <c r="F127" s="76">
        <v>1</v>
      </c>
      <c r="G127" s="76">
        <v>0</v>
      </c>
      <c r="H127" s="76">
        <v>423.21</v>
      </c>
      <c r="I127" s="76">
        <v>22.38</v>
      </c>
      <c r="J127" s="83">
        <f>+ROUND(E127* ((F127*H127) + (G127*I127)),2)</f>
        <v>423.21</v>
      </c>
    </row>
    <row r="128" spans="1:10">
      <c r="A128" s="68"/>
      <c r="B128" s="314" t="s">
        <v>290</v>
      </c>
      <c r="C128" s="78" t="s">
        <v>291</v>
      </c>
      <c r="D128" s="79"/>
      <c r="E128" s="80">
        <v>2</v>
      </c>
      <c r="F128" s="80">
        <v>1</v>
      </c>
      <c r="G128" s="80">
        <v>0</v>
      </c>
      <c r="H128" s="80">
        <v>54.88</v>
      </c>
      <c r="I128" s="80">
        <v>37.49</v>
      </c>
      <c r="J128" s="311">
        <f>+ROUND(E128* ((F128*H128) + (G128*I128)),2)</f>
        <v>109.76</v>
      </c>
    </row>
    <row r="129" spans="1:10">
      <c r="A129" s="68"/>
      <c r="B129" s="314" t="s">
        <v>303</v>
      </c>
      <c r="C129" s="78" t="s">
        <v>304</v>
      </c>
      <c r="D129" s="79"/>
      <c r="E129" s="80">
        <v>1</v>
      </c>
      <c r="F129" s="80">
        <v>1</v>
      </c>
      <c r="G129" s="80">
        <v>0</v>
      </c>
      <c r="H129" s="80">
        <v>70.739999999999995</v>
      </c>
      <c r="I129" s="80">
        <v>40.17</v>
      </c>
      <c r="J129" s="311">
        <f>+ROUND(E129* ((F129*H129) + (G129*I129)),2)</f>
        <v>70.739999999999995</v>
      </c>
    </row>
    <row r="130" spans="1:10">
      <c r="A130" s="68"/>
      <c r="B130" s="314" t="s">
        <v>305</v>
      </c>
      <c r="C130" s="78" t="s">
        <v>306</v>
      </c>
      <c r="D130" s="79"/>
      <c r="E130" s="80">
        <v>1</v>
      </c>
      <c r="F130" s="80">
        <v>0.8</v>
      </c>
      <c r="G130" s="80">
        <v>0.2</v>
      </c>
      <c r="H130" s="80">
        <v>190.98</v>
      </c>
      <c r="I130" s="80">
        <v>91.51</v>
      </c>
      <c r="J130" s="311">
        <f>+ROUND(E130* ((F130*H130) + (G130*I130)),2)</f>
        <v>171.09</v>
      </c>
    </row>
    <row r="131" spans="1:10">
      <c r="A131" s="68"/>
      <c r="B131" s="314" t="s">
        <v>307</v>
      </c>
      <c r="C131" s="78" t="s">
        <v>308</v>
      </c>
      <c r="D131" s="79"/>
      <c r="E131" s="80">
        <v>1</v>
      </c>
      <c r="F131" s="80">
        <v>1</v>
      </c>
      <c r="G131" s="80">
        <v>0</v>
      </c>
      <c r="H131" s="80">
        <v>1167.48</v>
      </c>
      <c r="I131" s="80">
        <v>618.23</v>
      </c>
      <c r="J131" s="311">
        <f>+ROUND(E131* ((F131*H131) + (G131*I131)),2)</f>
        <v>1167.48</v>
      </c>
    </row>
    <row r="132" spans="1:10">
      <c r="A132" s="68"/>
      <c r="B132" s="77" t="s">
        <v>183</v>
      </c>
      <c r="C132" s="78"/>
      <c r="D132" s="79"/>
      <c r="E132" s="80"/>
      <c r="F132" s="80"/>
      <c r="G132" s="80"/>
      <c r="H132" s="80"/>
      <c r="I132" s="80"/>
      <c r="J132" s="311"/>
    </row>
    <row r="133" spans="1:10">
      <c r="A133" s="68"/>
      <c r="B133" s="77" t="s">
        <v>183</v>
      </c>
      <c r="C133" s="78"/>
      <c r="D133" s="79"/>
      <c r="E133" s="80"/>
      <c r="F133" s="80"/>
      <c r="G133" s="80"/>
      <c r="H133" s="80"/>
      <c r="I133" s="80"/>
      <c r="J133" s="311"/>
    </row>
    <row r="134" spans="1:10">
      <c r="A134" s="68"/>
      <c r="B134" s="73"/>
      <c r="C134" s="81"/>
      <c r="D134" s="75"/>
      <c r="E134" s="75"/>
      <c r="F134" s="75"/>
      <c r="G134" s="75" t="s">
        <v>764</v>
      </c>
      <c r="H134" s="75"/>
      <c r="I134" s="75"/>
      <c r="J134" s="83">
        <f>+SUBTOTAL(9,J127:J133)</f>
        <v>1942.2800000000002</v>
      </c>
    </row>
    <row r="135" spans="1:10">
      <c r="A135" s="68"/>
      <c r="B135" s="73" t="s">
        <v>247</v>
      </c>
      <c r="C135" s="74" t="s">
        <v>765</v>
      </c>
      <c r="D135" s="75"/>
      <c r="E135" s="75"/>
      <c r="F135" s="75"/>
      <c r="G135" s="75"/>
      <c r="H135" s="76" t="s">
        <v>182</v>
      </c>
      <c r="I135" s="76" t="s">
        <v>766</v>
      </c>
      <c r="J135" s="83" t="s">
        <v>767</v>
      </c>
    </row>
    <row r="136" spans="1:10">
      <c r="A136" s="68"/>
      <c r="B136" s="73" t="s">
        <v>258</v>
      </c>
      <c r="C136" s="74" t="s">
        <v>259</v>
      </c>
      <c r="D136" s="75"/>
      <c r="E136" s="75"/>
      <c r="F136" s="75"/>
      <c r="G136" s="75"/>
      <c r="H136" s="76">
        <v>4</v>
      </c>
      <c r="I136" s="76">
        <v>21.04</v>
      </c>
      <c r="J136" s="83">
        <f>+ROUND(H136*I136,2)</f>
        <v>84.16</v>
      </c>
    </row>
    <row r="137" spans="1:10">
      <c r="A137" s="68"/>
      <c r="B137" s="77" t="s">
        <v>183</v>
      </c>
      <c r="C137" s="78"/>
      <c r="D137" s="79"/>
      <c r="E137" s="79"/>
      <c r="F137" s="79"/>
      <c r="G137" s="79"/>
      <c r="H137" s="80"/>
      <c r="I137" s="80"/>
      <c r="J137" s="311"/>
    </row>
    <row r="138" spans="1:10">
      <c r="A138" s="68"/>
      <c r="B138" s="77" t="s">
        <v>183</v>
      </c>
      <c r="C138" s="78"/>
      <c r="D138" s="79"/>
      <c r="E138" s="79"/>
      <c r="F138" s="79"/>
      <c r="G138" s="79"/>
      <c r="H138" s="80"/>
      <c r="I138" s="80"/>
      <c r="J138" s="311"/>
    </row>
    <row r="139" spans="1:10">
      <c r="A139" s="68"/>
      <c r="B139" s="77" t="s">
        <v>183</v>
      </c>
      <c r="C139" s="78"/>
      <c r="D139" s="79"/>
      <c r="E139" s="79"/>
      <c r="F139" s="79"/>
      <c r="G139" s="79"/>
      <c r="H139" s="80"/>
      <c r="I139" s="80"/>
      <c r="J139" s="311"/>
    </row>
    <row r="140" spans="1:10">
      <c r="A140" s="68"/>
      <c r="B140" s="77" t="s">
        <v>183</v>
      </c>
      <c r="C140" s="78"/>
      <c r="D140" s="79"/>
      <c r="E140" s="79"/>
      <c r="F140" s="79"/>
      <c r="G140" s="79"/>
      <c r="H140" s="80"/>
      <c r="I140" s="80"/>
      <c r="J140" s="311"/>
    </row>
    <row r="141" spans="1:10">
      <c r="A141" s="68"/>
      <c r="B141" s="77" t="s">
        <v>183</v>
      </c>
      <c r="C141" s="78"/>
      <c r="D141" s="79"/>
      <c r="E141" s="79"/>
      <c r="F141" s="79"/>
      <c r="G141" s="79"/>
      <c r="H141" s="80"/>
      <c r="I141" s="80"/>
      <c r="J141" s="311"/>
    </row>
    <row r="142" spans="1:10">
      <c r="A142" s="68"/>
      <c r="B142" s="77" t="s">
        <v>183</v>
      </c>
      <c r="C142" s="78"/>
      <c r="D142" s="79"/>
      <c r="E142" s="79"/>
      <c r="F142" s="79"/>
      <c r="G142" s="79"/>
      <c r="H142" s="80"/>
      <c r="I142" s="80"/>
      <c r="J142" s="311"/>
    </row>
    <row r="143" spans="1:10">
      <c r="A143" s="68"/>
      <c r="B143" s="73"/>
      <c r="C143" s="81"/>
      <c r="D143" s="75"/>
      <c r="E143" s="75"/>
      <c r="F143" s="75"/>
      <c r="G143" s="75" t="s">
        <v>768</v>
      </c>
      <c r="H143" s="75"/>
      <c r="I143" s="75"/>
      <c r="J143" s="83">
        <f>+SUBTOTAL(9,J136:J142)</f>
        <v>84.16</v>
      </c>
    </row>
    <row r="144" spans="1:10">
      <c r="A144" s="68"/>
      <c r="B144" s="73"/>
      <c r="C144" s="81"/>
      <c r="D144" s="75"/>
      <c r="E144" s="75"/>
      <c r="F144" s="75" t="s">
        <v>769</v>
      </c>
      <c r="G144" s="75"/>
      <c r="H144" s="75"/>
      <c r="I144" s="75">
        <v>0</v>
      </c>
      <c r="J144" s="83">
        <f>+ROUND(I144*J143,2)</f>
        <v>0</v>
      </c>
    </row>
    <row r="145" spans="1:10">
      <c r="A145" s="68"/>
      <c r="B145" s="73"/>
      <c r="C145" s="81"/>
      <c r="D145" s="75"/>
      <c r="E145" s="75"/>
      <c r="F145" s="75" t="s">
        <v>260</v>
      </c>
      <c r="G145" s="75"/>
      <c r="H145" s="75"/>
      <c r="I145" s="75"/>
      <c r="J145" s="83">
        <f>+SUBTOTAL(9,J136:J144)</f>
        <v>84.16</v>
      </c>
    </row>
    <row r="146" spans="1:10">
      <c r="A146" s="68"/>
      <c r="B146" s="82"/>
      <c r="C146" s="81"/>
      <c r="D146" s="75"/>
      <c r="E146" s="75"/>
      <c r="F146" s="75"/>
      <c r="G146" s="75" t="s">
        <v>770</v>
      </c>
      <c r="H146" s="75"/>
      <c r="I146" s="75"/>
      <c r="J146" s="315">
        <f>+SUBTOTAL(9,J127:J145)</f>
        <v>2026.4400000000003</v>
      </c>
    </row>
    <row r="147" spans="1:10">
      <c r="A147" s="68"/>
      <c r="B147" s="82"/>
      <c r="C147" s="81" t="s">
        <v>261</v>
      </c>
      <c r="D147" s="75">
        <v>99.6</v>
      </c>
      <c r="E147" s="75"/>
      <c r="F147" s="75"/>
      <c r="G147" s="75" t="s">
        <v>262</v>
      </c>
      <c r="H147" s="75"/>
      <c r="I147" s="75"/>
      <c r="J147" s="315">
        <f>+ROUND(J146/D147,2)</f>
        <v>20.350000000000001</v>
      </c>
    </row>
    <row r="148" spans="1:10">
      <c r="A148" s="68"/>
      <c r="B148" s="73" t="s">
        <v>247</v>
      </c>
      <c r="C148" s="74" t="s">
        <v>263</v>
      </c>
      <c r="D148" s="75"/>
      <c r="E148" s="75"/>
      <c r="F148" s="75"/>
      <c r="G148" s="76" t="s">
        <v>248</v>
      </c>
      <c r="H148" s="76" t="s">
        <v>771</v>
      </c>
      <c r="I148" s="76" t="s">
        <v>264</v>
      </c>
      <c r="J148" s="83" t="s">
        <v>772</v>
      </c>
    </row>
    <row r="149" spans="1:10">
      <c r="A149" s="68"/>
      <c r="B149" s="73" t="s">
        <v>792</v>
      </c>
      <c r="C149" s="74" t="s">
        <v>793</v>
      </c>
      <c r="D149" s="75"/>
      <c r="E149" s="75"/>
      <c r="F149" s="75"/>
      <c r="G149" s="76" t="s">
        <v>184</v>
      </c>
      <c r="H149" s="76">
        <v>91</v>
      </c>
      <c r="I149" s="76">
        <v>6.2449999999999999E-2</v>
      </c>
      <c r="J149" s="83">
        <f t="shared" ref="J149:J160" si="0">+ROUND(H149*I149,2)</f>
        <v>5.68</v>
      </c>
    </row>
    <row r="150" spans="1:10">
      <c r="A150" s="68"/>
      <c r="B150" s="77" t="s">
        <v>794</v>
      </c>
      <c r="C150" s="78" t="s">
        <v>795</v>
      </c>
      <c r="D150" s="79"/>
      <c r="E150" s="79"/>
      <c r="F150" s="79"/>
      <c r="G150" s="80" t="s">
        <v>184</v>
      </c>
      <c r="H150" s="80">
        <v>45</v>
      </c>
      <c r="I150" s="80">
        <v>0.32474999999999998</v>
      </c>
      <c r="J150" s="311">
        <f t="shared" si="0"/>
        <v>14.61</v>
      </c>
    </row>
    <row r="151" spans="1:10">
      <c r="A151" s="68"/>
      <c r="B151" s="77" t="s">
        <v>796</v>
      </c>
      <c r="C151" s="78" t="s">
        <v>797</v>
      </c>
      <c r="D151" s="79"/>
      <c r="E151" s="79"/>
      <c r="F151" s="79"/>
      <c r="G151" s="80" t="s">
        <v>184</v>
      </c>
      <c r="H151" s="80">
        <v>94.9</v>
      </c>
      <c r="I151" s="80">
        <v>6.2449999999999999E-2</v>
      </c>
      <c r="J151" s="311">
        <f t="shared" si="0"/>
        <v>5.93</v>
      </c>
    </row>
    <row r="152" spans="1:10">
      <c r="A152" s="68"/>
      <c r="B152" s="77" t="s">
        <v>309</v>
      </c>
      <c r="C152" s="78" t="s">
        <v>310</v>
      </c>
      <c r="D152" s="79"/>
      <c r="E152" s="79"/>
      <c r="F152" s="79"/>
      <c r="G152" s="80" t="s">
        <v>311</v>
      </c>
      <c r="H152" s="80">
        <v>0.41</v>
      </c>
      <c r="I152" s="80">
        <v>56.2</v>
      </c>
      <c r="J152" s="311">
        <f t="shared" si="0"/>
        <v>23.04</v>
      </c>
    </row>
    <row r="153" spans="1:10">
      <c r="A153" s="68"/>
      <c r="B153" s="77" t="s">
        <v>798</v>
      </c>
      <c r="C153" s="78" t="s">
        <v>799</v>
      </c>
      <c r="D153" s="79"/>
      <c r="E153" s="79"/>
      <c r="F153" s="79"/>
      <c r="G153" s="80" t="s">
        <v>184</v>
      </c>
      <c r="H153" s="80">
        <v>95.55</v>
      </c>
      <c r="I153" s="80">
        <v>0.13739000000000001</v>
      </c>
      <c r="J153" s="311">
        <f t="shared" si="0"/>
        <v>13.13</v>
      </c>
    </row>
    <row r="154" spans="1:10">
      <c r="A154" s="68"/>
      <c r="B154" s="77" t="s">
        <v>312</v>
      </c>
      <c r="C154" s="78" t="s">
        <v>561</v>
      </c>
      <c r="D154" s="79"/>
      <c r="E154" s="79"/>
      <c r="F154" s="79"/>
      <c r="G154" s="80" t="s">
        <v>189</v>
      </c>
      <c r="H154" s="80">
        <v>5.83</v>
      </c>
      <c r="I154" s="80">
        <v>8</v>
      </c>
      <c r="J154" s="311">
        <f t="shared" si="0"/>
        <v>46.64</v>
      </c>
    </row>
    <row r="155" spans="1:10">
      <c r="A155" s="68"/>
      <c r="B155" s="77" t="s">
        <v>313</v>
      </c>
      <c r="C155" s="78" t="s">
        <v>562</v>
      </c>
      <c r="D155" s="79"/>
      <c r="E155" s="79"/>
      <c r="F155" s="79"/>
      <c r="G155" s="80" t="s">
        <v>187</v>
      </c>
      <c r="H155" s="80">
        <v>0</v>
      </c>
      <c r="I155" s="80">
        <v>6.3229999999999995E-2</v>
      </c>
      <c r="J155" s="311">
        <f t="shared" si="0"/>
        <v>0</v>
      </c>
    </row>
    <row r="156" spans="1:10">
      <c r="A156" s="68"/>
      <c r="B156" s="77" t="s">
        <v>314</v>
      </c>
      <c r="C156" s="78" t="s">
        <v>315</v>
      </c>
      <c r="D156" s="79"/>
      <c r="E156" s="79"/>
      <c r="F156" s="79"/>
      <c r="G156" s="80" t="s">
        <v>187</v>
      </c>
      <c r="H156" s="80">
        <v>1.75</v>
      </c>
      <c r="I156" s="80">
        <v>9.3679999999999999E-2</v>
      </c>
      <c r="J156" s="311">
        <f t="shared" si="0"/>
        <v>0.16</v>
      </c>
    </row>
    <row r="157" spans="1:10">
      <c r="A157" s="68"/>
      <c r="B157" s="77" t="s">
        <v>316</v>
      </c>
      <c r="C157" s="78" t="s">
        <v>317</v>
      </c>
      <c r="D157" s="79"/>
      <c r="E157" s="79"/>
      <c r="F157" s="79"/>
      <c r="G157" s="80" t="s">
        <v>187</v>
      </c>
      <c r="H157" s="80">
        <v>1.75</v>
      </c>
      <c r="I157" s="80">
        <v>0.48713000000000001</v>
      </c>
      <c r="J157" s="311">
        <f t="shared" si="0"/>
        <v>0.85</v>
      </c>
    </row>
    <row r="158" spans="1:10">
      <c r="A158" s="68"/>
      <c r="B158" s="77" t="s">
        <v>318</v>
      </c>
      <c r="C158" s="78" t="s">
        <v>319</v>
      </c>
      <c r="D158" s="79"/>
      <c r="E158" s="79"/>
      <c r="F158" s="79"/>
      <c r="G158" s="80" t="s">
        <v>187</v>
      </c>
      <c r="H158" s="80">
        <v>1.75</v>
      </c>
      <c r="I158" s="80">
        <v>9.3679999999999999E-2</v>
      </c>
      <c r="J158" s="311">
        <f t="shared" si="0"/>
        <v>0.16</v>
      </c>
    </row>
    <row r="159" spans="1:10">
      <c r="A159" s="68"/>
      <c r="B159" s="77" t="s">
        <v>320</v>
      </c>
      <c r="C159" s="78" t="s">
        <v>321</v>
      </c>
      <c r="D159" s="79"/>
      <c r="E159" s="79"/>
      <c r="F159" s="79"/>
      <c r="G159" s="80" t="s">
        <v>187</v>
      </c>
      <c r="H159" s="80">
        <v>17.93</v>
      </c>
      <c r="I159" s="80">
        <v>5.62E-2</v>
      </c>
      <c r="J159" s="311">
        <f t="shared" si="0"/>
        <v>1.01</v>
      </c>
    </row>
    <row r="160" spans="1:10">
      <c r="A160" s="68"/>
      <c r="B160" s="77" t="s">
        <v>322</v>
      </c>
      <c r="C160" s="78" t="s">
        <v>323</v>
      </c>
      <c r="D160" s="79"/>
      <c r="E160" s="79"/>
      <c r="F160" s="79"/>
      <c r="G160" s="80" t="s">
        <v>187</v>
      </c>
      <c r="H160" s="80">
        <v>1.75</v>
      </c>
      <c r="I160" s="80">
        <v>0.20609</v>
      </c>
      <c r="J160" s="311">
        <f t="shared" si="0"/>
        <v>0.36</v>
      </c>
    </row>
    <row r="161" spans="1:10">
      <c r="A161" s="68"/>
      <c r="B161" s="73"/>
      <c r="C161" s="81"/>
      <c r="D161" s="75"/>
      <c r="E161" s="75"/>
      <c r="F161" s="75"/>
      <c r="G161" s="75" t="s">
        <v>268</v>
      </c>
      <c r="H161" s="75"/>
      <c r="I161" s="75"/>
      <c r="J161" s="83">
        <f>+SUBTOTAL(9,J149:J160)</f>
        <v>111.57</v>
      </c>
    </row>
    <row r="162" spans="1:10">
      <c r="A162" s="68"/>
      <c r="B162" s="73" t="s">
        <v>247</v>
      </c>
      <c r="C162" s="74" t="s">
        <v>269</v>
      </c>
      <c r="D162" s="75"/>
      <c r="E162" s="75"/>
      <c r="F162" s="75"/>
      <c r="G162" s="76" t="s">
        <v>248</v>
      </c>
      <c r="H162" s="76" t="s">
        <v>771</v>
      </c>
      <c r="I162" s="76" t="s">
        <v>264</v>
      </c>
      <c r="J162" s="83" t="s">
        <v>772</v>
      </c>
    </row>
    <row r="163" spans="1:10">
      <c r="A163" s="68"/>
      <c r="B163" s="73" t="s">
        <v>183</v>
      </c>
      <c r="C163" s="74"/>
      <c r="D163" s="75"/>
      <c r="E163" s="75"/>
      <c r="F163" s="75"/>
      <c r="G163" s="76"/>
      <c r="H163" s="76"/>
      <c r="I163" s="76"/>
      <c r="J163" s="83"/>
    </row>
    <row r="164" spans="1:10">
      <c r="A164" s="68"/>
      <c r="B164" s="77" t="s">
        <v>183</v>
      </c>
      <c r="C164" s="78"/>
      <c r="D164" s="79"/>
      <c r="E164" s="79"/>
      <c r="F164" s="79"/>
      <c r="G164" s="80"/>
      <c r="H164" s="80"/>
      <c r="I164" s="80"/>
      <c r="J164" s="311"/>
    </row>
    <row r="165" spans="1:10">
      <c r="A165" s="68"/>
      <c r="B165" s="77" t="s">
        <v>183</v>
      </c>
      <c r="C165" s="78"/>
      <c r="D165" s="79"/>
      <c r="E165" s="79"/>
      <c r="F165" s="79"/>
      <c r="G165" s="80"/>
      <c r="H165" s="80"/>
      <c r="I165" s="80"/>
      <c r="J165" s="311"/>
    </row>
    <row r="166" spans="1:10">
      <c r="A166" s="68"/>
      <c r="B166" s="77" t="s">
        <v>183</v>
      </c>
      <c r="C166" s="78"/>
      <c r="D166" s="79"/>
      <c r="E166" s="79"/>
      <c r="F166" s="79"/>
      <c r="G166" s="80"/>
      <c r="H166" s="80"/>
      <c r="I166" s="80"/>
      <c r="J166" s="311"/>
    </row>
    <row r="167" spans="1:10">
      <c r="A167" s="68"/>
      <c r="B167" s="77" t="s">
        <v>183</v>
      </c>
      <c r="C167" s="78"/>
      <c r="D167" s="79"/>
      <c r="E167" s="79"/>
      <c r="F167" s="79"/>
      <c r="G167" s="80"/>
      <c r="H167" s="80"/>
      <c r="I167" s="80"/>
      <c r="J167" s="311"/>
    </row>
    <row r="168" spans="1:10">
      <c r="A168" s="68"/>
      <c r="B168" s="73"/>
      <c r="C168" s="81"/>
      <c r="D168" s="75"/>
      <c r="E168" s="75"/>
      <c r="F168" s="75"/>
      <c r="G168" s="75" t="s">
        <v>270</v>
      </c>
      <c r="H168" s="75"/>
      <c r="I168" s="75"/>
      <c r="J168" s="83">
        <f>+SUBTOTAL(9,J163:J167)</f>
        <v>0</v>
      </c>
    </row>
    <row r="169" spans="1:10">
      <c r="A169" s="68"/>
      <c r="B169" s="73" t="s">
        <v>247</v>
      </c>
      <c r="C169" s="74" t="s">
        <v>273</v>
      </c>
      <c r="D169" s="76" t="s">
        <v>274</v>
      </c>
      <c r="E169" s="76" t="s">
        <v>777</v>
      </c>
      <c r="F169" s="76" t="s">
        <v>778</v>
      </c>
      <c r="G169" s="76" t="s">
        <v>779</v>
      </c>
      <c r="H169" s="76" t="s">
        <v>780</v>
      </c>
      <c r="I169" s="76" t="s">
        <v>264</v>
      </c>
      <c r="J169" s="83" t="s">
        <v>781</v>
      </c>
    </row>
    <row r="170" spans="1:10">
      <c r="A170" s="68"/>
      <c r="B170" s="73" t="s">
        <v>324</v>
      </c>
      <c r="C170" s="74" t="s">
        <v>325</v>
      </c>
      <c r="D170" s="76" t="s">
        <v>275</v>
      </c>
      <c r="E170" s="76">
        <v>0</v>
      </c>
      <c r="F170" s="76">
        <v>135</v>
      </c>
      <c r="G170" s="76">
        <v>135</v>
      </c>
      <c r="H170" s="76">
        <v>0.79</v>
      </c>
      <c r="I170" s="76">
        <v>9.3679999999999999E-2</v>
      </c>
      <c r="J170" s="83">
        <f>+ROUND(G170*H170*I170,2)</f>
        <v>9.99</v>
      </c>
    </row>
    <row r="171" spans="1:10">
      <c r="A171" s="68"/>
      <c r="B171" s="77" t="s">
        <v>326</v>
      </c>
      <c r="C171" s="78" t="s">
        <v>327</v>
      </c>
      <c r="D171" s="80" t="s">
        <v>275</v>
      </c>
      <c r="E171" s="80">
        <v>0</v>
      </c>
      <c r="F171" s="80">
        <v>137</v>
      </c>
      <c r="G171" s="80">
        <v>137</v>
      </c>
      <c r="H171" s="80">
        <v>0.79</v>
      </c>
      <c r="I171" s="80">
        <v>0.48713000000000001</v>
      </c>
      <c r="J171" s="311">
        <f>+ROUND(G171*H171*I171,2)</f>
        <v>52.72</v>
      </c>
    </row>
    <row r="172" spans="1:10">
      <c r="A172" s="68"/>
      <c r="B172" s="77" t="s">
        <v>328</v>
      </c>
      <c r="C172" s="78" t="s">
        <v>329</v>
      </c>
      <c r="D172" s="80" t="s">
        <v>275</v>
      </c>
      <c r="E172" s="80">
        <v>0</v>
      </c>
      <c r="F172" s="80">
        <v>135</v>
      </c>
      <c r="G172" s="80">
        <v>135</v>
      </c>
      <c r="H172" s="80">
        <v>0.79</v>
      </c>
      <c r="I172" s="80">
        <v>9.3679999999999999E-2</v>
      </c>
      <c r="J172" s="311">
        <f>+ROUND(G172*H172*I172,2)</f>
        <v>9.99</v>
      </c>
    </row>
    <row r="173" spans="1:10">
      <c r="A173" s="68"/>
      <c r="B173" s="77" t="s">
        <v>330</v>
      </c>
      <c r="C173" s="78" t="s">
        <v>331</v>
      </c>
      <c r="D173" s="80" t="s">
        <v>275</v>
      </c>
      <c r="E173" s="80">
        <v>0</v>
      </c>
      <c r="F173" s="80">
        <v>1.93</v>
      </c>
      <c r="G173" s="80">
        <v>1.93</v>
      </c>
      <c r="H173" s="80">
        <v>0.6</v>
      </c>
      <c r="I173" s="80">
        <v>5.62E-2</v>
      </c>
      <c r="J173" s="311">
        <f>+ROUND(G173*H173*I173,2)</f>
        <v>7.0000000000000007E-2</v>
      </c>
    </row>
    <row r="174" spans="1:10">
      <c r="A174" s="68"/>
      <c r="B174" s="77" t="s">
        <v>332</v>
      </c>
      <c r="C174" s="78" t="s">
        <v>333</v>
      </c>
      <c r="D174" s="80" t="s">
        <v>275</v>
      </c>
      <c r="E174" s="80">
        <v>0</v>
      </c>
      <c r="F174" s="80">
        <v>135</v>
      </c>
      <c r="G174" s="80">
        <v>135</v>
      </c>
      <c r="H174" s="80">
        <v>0.79</v>
      </c>
      <c r="I174" s="80">
        <v>0.20609</v>
      </c>
      <c r="J174" s="311">
        <f>+ROUND(G174*H174*I174,2)</f>
        <v>21.98</v>
      </c>
    </row>
    <row r="175" spans="1:10">
      <c r="A175" s="68"/>
      <c r="B175" s="77" t="s">
        <v>183</v>
      </c>
      <c r="C175" s="78"/>
      <c r="D175" s="80"/>
      <c r="E175" s="80"/>
      <c r="F175" s="80"/>
      <c r="G175" s="80"/>
      <c r="H175" s="80"/>
      <c r="I175" s="80"/>
      <c r="J175" s="311"/>
    </row>
    <row r="176" spans="1:10">
      <c r="A176" s="68"/>
      <c r="B176" s="77" t="s">
        <v>183</v>
      </c>
      <c r="C176" s="78"/>
      <c r="D176" s="80"/>
      <c r="E176" s="80"/>
      <c r="F176" s="80"/>
      <c r="G176" s="80"/>
      <c r="H176" s="80"/>
      <c r="I176" s="80"/>
      <c r="J176" s="311"/>
    </row>
    <row r="177" spans="1:10">
      <c r="A177" s="68"/>
      <c r="B177" s="73"/>
      <c r="C177" s="81"/>
      <c r="D177" s="75"/>
      <c r="E177" s="75"/>
      <c r="F177" s="75"/>
      <c r="G177" s="75" t="s">
        <v>277</v>
      </c>
      <c r="H177" s="75"/>
      <c r="I177" s="75"/>
      <c r="J177" s="83">
        <f>+SUBTOTAL(9,J170:J176)</f>
        <v>94.75</v>
      </c>
    </row>
    <row r="178" spans="1:10">
      <c r="A178" s="68"/>
      <c r="B178" s="73" t="s">
        <v>278</v>
      </c>
      <c r="C178" s="81"/>
      <c r="D178" s="75"/>
      <c r="E178" s="75"/>
      <c r="F178" s="75"/>
      <c r="G178" s="75"/>
      <c r="H178" s="75"/>
      <c r="I178" s="75"/>
      <c r="J178" s="83">
        <f>+SUBTOTAL(9,J147:J176)</f>
        <v>226.67</v>
      </c>
    </row>
    <row r="179" spans="1:10">
      <c r="A179" s="68"/>
      <c r="B179" s="73" t="s">
        <v>279</v>
      </c>
      <c r="C179" s="81"/>
      <c r="D179" s="75">
        <v>0</v>
      </c>
      <c r="E179" s="75"/>
      <c r="F179" s="75"/>
      <c r="G179" s="75"/>
      <c r="H179" s="75"/>
      <c r="I179" s="75"/>
      <c r="J179" s="83">
        <f>+ROUND(J178*D179/100,2)</f>
        <v>0</v>
      </c>
    </row>
    <row r="180" spans="1:10" ht="14.4" thickBot="1">
      <c r="A180" s="68"/>
      <c r="B180" s="73" t="s">
        <v>280</v>
      </c>
      <c r="C180" s="81"/>
      <c r="D180" s="75"/>
      <c r="E180" s="75"/>
      <c r="F180" s="75"/>
      <c r="G180" s="75"/>
      <c r="H180" s="75"/>
      <c r="I180" s="75"/>
      <c r="J180" s="83">
        <f>+J178+ J179</f>
        <v>226.67</v>
      </c>
    </row>
    <row r="181" spans="1:10">
      <c r="A181" s="68"/>
      <c r="B181" s="69" t="s">
        <v>213</v>
      </c>
      <c r="C181" s="70"/>
      <c r="D181" s="72"/>
      <c r="E181" s="72"/>
      <c r="F181" s="72" t="s">
        <v>783</v>
      </c>
      <c r="G181" s="72"/>
      <c r="H181" s="72"/>
      <c r="I181" s="72" t="s">
        <v>784</v>
      </c>
      <c r="J181" s="310"/>
    </row>
    <row r="182" spans="1:10">
      <c r="A182" s="68"/>
      <c r="B182" s="77" t="s">
        <v>785</v>
      </c>
      <c r="C182" s="68"/>
      <c r="D182" s="79"/>
      <c r="E182" s="79"/>
      <c r="F182" s="79" t="s">
        <v>786</v>
      </c>
      <c r="G182" s="79"/>
      <c r="H182" s="79"/>
      <c r="I182" s="79"/>
      <c r="J182" s="316"/>
    </row>
    <row r="183" spans="1:10">
      <c r="A183" s="68"/>
      <c r="B183" s="77" t="s">
        <v>787</v>
      </c>
      <c r="C183" s="68"/>
      <c r="D183" s="79"/>
      <c r="E183" s="79"/>
      <c r="F183" s="79" t="s">
        <v>788</v>
      </c>
      <c r="G183" s="79"/>
      <c r="H183" s="79"/>
      <c r="I183" s="79"/>
      <c r="J183" s="316"/>
    </row>
    <row r="184" spans="1:10" ht="14.4" thickBot="1">
      <c r="A184" s="68"/>
      <c r="B184" s="84" t="s">
        <v>789</v>
      </c>
      <c r="C184" s="68"/>
      <c r="D184" s="79"/>
      <c r="E184" s="79"/>
      <c r="F184" s="79"/>
      <c r="G184" s="79"/>
      <c r="H184" s="79"/>
      <c r="I184" s="79"/>
      <c r="J184" s="317"/>
    </row>
    <row r="185" spans="1:10">
      <c r="A185" s="68"/>
      <c r="B185" s="70"/>
      <c r="C185" s="70"/>
      <c r="D185" s="72"/>
      <c r="E185" s="72"/>
      <c r="F185" s="72"/>
      <c r="G185" s="72"/>
      <c r="H185" s="72"/>
      <c r="I185" s="72"/>
      <c r="J185" s="72"/>
    </row>
    <row r="186" spans="1:10" ht="14.4" thickBot="1">
      <c r="A186" s="68"/>
      <c r="B186" s="68"/>
      <c r="C186" s="68"/>
      <c r="D186" s="79"/>
      <c r="E186" s="79"/>
      <c r="F186" s="79"/>
      <c r="G186" s="79"/>
      <c r="H186" s="79"/>
      <c r="I186" s="79"/>
      <c r="J186" s="79"/>
    </row>
    <row r="187" spans="1:10">
      <c r="A187" s="68"/>
      <c r="B187" s="69"/>
      <c r="C187" s="70"/>
      <c r="D187" s="71" t="s">
        <v>246</v>
      </c>
      <c r="E187" s="71"/>
      <c r="F187" s="71"/>
      <c r="G187" s="72"/>
      <c r="H187" s="72"/>
      <c r="I187" s="72"/>
      <c r="J187" s="310"/>
    </row>
    <row r="188" spans="1:10">
      <c r="A188" s="68"/>
      <c r="B188" s="73" t="s">
        <v>247</v>
      </c>
      <c r="C188" s="74" t="s">
        <v>69</v>
      </c>
      <c r="D188" s="75"/>
      <c r="E188" s="75"/>
      <c r="F188" s="75"/>
      <c r="G188" s="75"/>
      <c r="H188" s="76" t="s">
        <v>759</v>
      </c>
      <c r="I188" s="75"/>
      <c r="J188" s="83" t="s">
        <v>248</v>
      </c>
    </row>
    <row r="189" spans="1:10">
      <c r="A189" s="68"/>
      <c r="B189" s="77" t="s">
        <v>183</v>
      </c>
      <c r="C189" s="78" t="s">
        <v>800</v>
      </c>
      <c r="D189" s="79"/>
      <c r="E189" s="79"/>
      <c r="F189" s="79"/>
      <c r="G189" s="79"/>
      <c r="H189" s="80" t="s">
        <v>761</v>
      </c>
      <c r="I189" s="79"/>
      <c r="J189" s="311" t="s">
        <v>184</v>
      </c>
    </row>
    <row r="190" spans="1:10">
      <c r="A190" s="68"/>
      <c r="B190" s="73"/>
      <c r="C190" s="74"/>
      <c r="D190" s="75"/>
      <c r="E190" s="76"/>
      <c r="F190" s="76" t="s">
        <v>249</v>
      </c>
      <c r="G190" s="76"/>
      <c r="H190" s="76" t="s">
        <v>250</v>
      </c>
      <c r="I190" s="76"/>
      <c r="J190" s="83" t="s">
        <v>762</v>
      </c>
    </row>
    <row r="191" spans="1:10">
      <c r="A191" s="68"/>
      <c r="B191" s="77" t="s">
        <v>247</v>
      </c>
      <c r="C191" s="78" t="s">
        <v>251</v>
      </c>
      <c r="D191" s="79"/>
      <c r="E191" s="80" t="s">
        <v>182</v>
      </c>
      <c r="F191" s="76" t="s">
        <v>252</v>
      </c>
      <c r="G191" s="76" t="s">
        <v>253</v>
      </c>
      <c r="H191" s="76" t="s">
        <v>252</v>
      </c>
      <c r="I191" s="312" t="s">
        <v>253</v>
      </c>
      <c r="J191" s="311" t="s">
        <v>763</v>
      </c>
    </row>
    <row r="192" spans="1:10">
      <c r="A192" s="68"/>
      <c r="B192" s="313" t="s">
        <v>281</v>
      </c>
      <c r="C192" s="74" t="s">
        <v>282</v>
      </c>
      <c r="D192" s="75"/>
      <c r="E192" s="76">
        <v>1</v>
      </c>
      <c r="F192" s="76">
        <v>1</v>
      </c>
      <c r="G192" s="76">
        <v>0</v>
      </c>
      <c r="H192" s="76">
        <v>5.38</v>
      </c>
      <c r="I192" s="76">
        <v>0.46</v>
      </c>
      <c r="J192" s="83">
        <f>+ROUND(E192* ((F192*H192) + (G192*I192)),2)</f>
        <v>5.38</v>
      </c>
    </row>
    <row r="193" spans="1:10">
      <c r="A193" s="68"/>
      <c r="B193" s="314" t="s">
        <v>283</v>
      </c>
      <c r="C193" s="78" t="s">
        <v>284</v>
      </c>
      <c r="D193" s="79"/>
      <c r="E193" s="80">
        <v>1</v>
      </c>
      <c r="F193" s="80">
        <v>0.18</v>
      </c>
      <c r="G193" s="80">
        <v>0.82</v>
      </c>
      <c r="H193" s="80">
        <v>335.88</v>
      </c>
      <c r="I193" s="80">
        <v>83.61</v>
      </c>
      <c r="J193" s="311">
        <f>+ROUND(E193* ((F193*H193) + (G193*I193)),2)</f>
        <v>129.02000000000001</v>
      </c>
    </row>
    <row r="194" spans="1:10">
      <c r="A194" s="68"/>
      <c r="B194" s="314" t="s">
        <v>285</v>
      </c>
      <c r="C194" s="78" t="s">
        <v>801</v>
      </c>
      <c r="D194" s="79"/>
      <c r="E194" s="80">
        <v>1</v>
      </c>
      <c r="F194" s="80">
        <v>1</v>
      </c>
      <c r="G194" s="80">
        <v>0</v>
      </c>
      <c r="H194" s="80">
        <v>1414.12</v>
      </c>
      <c r="I194" s="80">
        <v>477.51</v>
      </c>
      <c r="J194" s="311">
        <f>+ROUND(E194* ((F194*H194) + (G194*I194)),2)</f>
        <v>1414.12</v>
      </c>
    </row>
    <row r="195" spans="1:10">
      <c r="A195" s="68"/>
      <c r="B195" s="314" t="s">
        <v>286</v>
      </c>
      <c r="C195" s="78" t="s">
        <v>802</v>
      </c>
      <c r="D195" s="79"/>
      <c r="E195" s="80">
        <v>2</v>
      </c>
      <c r="F195" s="80">
        <v>0.56999999999999995</v>
      </c>
      <c r="G195" s="80">
        <v>0.43</v>
      </c>
      <c r="H195" s="80">
        <v>160.34</v>
      </c>
      <c r="I195" s="80">
        <v>67.09</v>
      </c>
      <c r="J195" s="311">
        <f>+ROUND(E195* ((F195*H195) + (G195*I195)),2)</f>
        <v>240.49</v>
      </c>
    </row>
    <row r="196" spans="1:10">
      <c r="A196" s="68"/>
      <c r="B196" s="77" t="s">
        <v>183</v>
      </c>
      <c r="C196" s="78"/>
      <c r="D196" s="79"/>
      <c r="E196" s="80"/>
      <c r="F196" s="80"/>
      <c r="G196" s="80"/>
      <c r="H196" s="80"/>
      <c r="I196" s="80"/>
      <c r="J196" s="311"/>
    </row>
    <row r="197" spans="1:10">
      <c r="A197" s="68"/>
      <c r="B197" s="77" t="s">
        <v>183</v>
      </c>
      <c r="C197" s="78"/>
      <c r="D197" s="79"/>
      <c r="E197" s="80"/>
      <c r="F197" s="80"/>
      <c r="G197" s="80"/>
      <c r="H197" s="80"/>
      <c r="I197" s="80"/>
      <c r="J197" s="311"/>
    </row>
    <row r="198" spans="1:10">
      <c r="A198" s="68"/>
      <c r="B198" s="77" t="s">
        <v>183</v>
      </c>
      <c r="C198" s="78"/>
      <c r="D198" s="79"/>
      <c r="E198" s="80"/>
      <c r="F198" s="80"/>
      <c r="G198" s="80"/>
      <c r="H198" s="80"/>
      <c r="I198" s="80"/>
      <c r="J198" s="311"/>
    </row>
    <row r="199" spans="1:10">
      <c r="A199" s="68"/>
      <c r="B199" s="73"/>
      <c r="C199" s="81"/>
      <c r="D199" s="75"/>
      <c r="E199" s="75"/>
      <c r="F199" s="75"/>
      <c r="G199" s="75" t="s">
        <v>764</v>
      </c>
      <c r="H199" s="75"/>
      <c r="I199" s="75"/>
      <c r="J199" s="83">
        <f>+SUBTOTAL(9,J192:J198)</f>
        <v>1789.01</v>
      </c>
    </row>
    <row r="200" spans="1:10">
      <c r="A200" s="68"/>
      <c r="B200" s="73" t="s">
        <v>247</v>
      </c>
      <c r="C200" s="74" t="s">
        <v>765</v>
      </c>
      <c r="D200" s="75"/>
      <c r="E200" s="75"/>
      <c r="F200" s="75"/>
      <c r="G200" s="75"/>
      <c r="H200" s="76" t="s">
        <v>182</v>
      </c>
      <c r="I200" s="76" t="s">
        <v>766</v>
      </c>
      <c r="J200" s="83" t="s">
        <v>767</v>
      </c>
    </row>
    <row r="201" spans="1:10">
      <c r="A201" s="68"/>
      <c r="B201" s="73" t="s">
        <v>258</v>
      </c>
      <c r="C201" s="74" t="s">
        <v>259</v>
      </c>
      <c r="D201" s="75"/>
      <c r="E201" s="75"/>
      <c r="F201" s="75"/>
      <c r="G201" s="75"/>
      <c r="H201" s="76">
        <v>3</v>
      </c>
      <c r="I201" s="76">
        <v>21.04</v>
      </c>
      <c r="J201" s="83">
        <f>+ROUND(H201*I201,2)</f>
        <v>63.12</v>
      </c>
    </row>
    <row r="202" spans="1:10">
      <c r="A202" s="68"/>
      <c r="B202" s="77" t="s">
        <v>183</v>
      </c>
      <c r="C202" s="78"/>
      <c r="D202" s="79"/>
      <c r="E202" s="79"/>
      <c r="F202" s="79"/>
      <c r="G202" s="79"/>
      <c r="H202" s="80"/>
      <c r="I202" s="80"/>
      <c r="J202" s="311"/>
    </row>
    <row r="203" spans="1:10">
      <c r="A203" s="68"/>
      <c r="B203" s="77" t="s">
        <v>183</v>
      </c>
      <c r="C203" s="78"/>
      <c r="D203" s="79"/>
      <c r="E203" s="79"/>
      <c r="F203" s="79"/>
      <c r="G203" s="79"/>
      <c r="H203" s="80"/>
      <c r="I203" s="80"/>
      <c r="J203" s="311"/>
    </row>
    <row r="204" spans="1:10">
      <c r="A204" s="68"/>
      <c r="B204" s="77" t="s">
        <v>183</v>
      </c>
      <c r="C204" s="78"/>
      <c r="D204" s="79"/>
      <c r="E204" s="79"/>
      <c r="F204" s="79"/>
      <c r="G204" s="79"/>
      <c r="H204" s="80"/>
      <c r="I204" s="80"/>
      <c r="J204" s="311"/>
    </row>
    <row r="205" spans="1:10">
      <c r="A205" s="68"/>
      <c r="B205" s="77" t="s">
        <v>183</v>
      </c>
      <c r="C205" s="78"/>
      <c r="D205" s="79"/>
      <c r="E205" s="79"/>
      <c r="F205" s="79"/>
      <c r="G205" s="79"/>
      <c r="H205" s="80"/>
      <c r="I205" s="80"/>
      <c r="J205" s="311"/>
    </row>
    <row r="206" spans="1:10">
      <c r="A206" s="68"/>
      <c r="B206" s="77" t="s">
        <v>183</v>
      </c>
      <c r="C206" s="78"/>
      <c r="D206" s="79"/>
      <c r="E206" s="79"/>
      <c r="F206" s="79"/>
      <c r="G206" s="79"/>
      <c r="H206" s="80"/>
      <c r="I206" s="80"/>
      <c r="J206" s="311"/>
    </row>
    <row r="207" spans="1:10">
      <c r="A207" s="68"/>
      <c r="B207" s="77" t="s">
        <v>183</v>
      </c>
      <c r="C207" s="78"/>
      <c r="D207" s="79"/>
      <c r="E207" s="79"/>
      <c r="F207" s="79"/>
      <c r="G207" s="79"/>
      <c r="H207" s="80"/>
      <c r="I207" s="80"/>
      <c r="J207" s="311"/>
    </row>
    <row r="208" spans="1:10">
      <c r="A208" s="68"/>
      <c r="B208" s="73"/>
      <c r="C208" s="81"/>
      <c r="D208" s="75"/>
      <c r="E208" s="75"/>
      <c r="F208" s="75"/>
      <c r="G208" s="75" t="s">
        <v>768</v>
      </c>
      <c r="H208" s="75"/>
      <c r="I208" s="75"/>
      <c r="J208" s="83">
        <f>+SUBTOTAL(9,J201:J207)</f>
        <v>63.12</v>
      </c>
    </row>
    <row r="209" spans="1:10">
      <c r="A209" s="68"/>
      <c r="B209" s="73"/>
      <c r="C209" s="81"/>
      <c r="D209" s="75"/>
      <c r="E209" s="75"/>
      <c r="F209" s="75" t="s">
        <v>769</v>
      </c>
      <c r="G209" s="75"/>
      <c r="H209" s="75"/>
      <c r="I209" s="75">
        <v>0</v>
      </c>
      <c r="J209" s="83">
        <f>+ROUND(I209*J208,2)</f>
        <v>0</v>
      </c>
    </row>
    <row r="210" spans="1:10">
      <c r="A210" s="68"/>
      <c r="B210" s="73"/>
      <c r="C210" s="81"/>
      <c r="D210" s="75"/>
      <c r="E210" s="75"/>
      <c r="F210" s="75" t="s">
        <v>260</v>
      </c>
      <c r="G210" s="75"/>
      <c r="H210" s="75"/>
      <c r="I210" s="75"/>
      <c r="J210" s="83">
        <f>+SUBTOTAL(9,J201:J209)</f>
        <v>63.12</v>
      </c>
    </row>
    <row r="211" spans="1:10">
      <c r="A211" s="68"/>
      <c r="B211" s="82"/>
      <c r="C211" s="81"/>
      <c r="D211" s="75"/>
      <c r="E211" s="75"/>
      <c r="F211" s="75"/>
      <c r="G211" s="75" t="s">
        <v>770</v>
      </c>
      <c r="H211" s="75"/>
      <c r="I211" s="75"/>
      <c r="J211" s="315">
        <f>+SUBTOTAL(9,J192:J210)</f>
        <v>1852.1299999999999</v>
      </c>
    </row>
    <row r="212" spans="1:10">
      <c r="A212" s="68"/>
      <c r="B212" s="82"/>
      <c r="C212" s="81" t="s">
        <v>261</v>
      </c>
      <c r="D212" s="75">
        <v>34.69</v>
      </c>
      <c r="E212" s="75"/>
      <c r="F212" s="75"/>
      <c r="G212" s="75" t="s">
        <v>262</v>
      </c>
      <c r="H212" s="75"/>
      <c r="I212" s="75"/>
      <c r="J212" s="315">
        <f>+ROUND(J211/D212,2)</f>
        <v>53.39</v>
      </c>
    </row>
    <row r="213" spans="1:10">
      <c r="A213" s="68"/>
      <c r="B213" s="73" t="s">
        <v>247</v>
      </c>
      <c r="C213" s="74" t="s">
        <v>263</v>
      </c>
      <c r="D213" s="75"/>
      <c r="E213" s="75"/>
      <c r="F213" s="75"/>
      <c r="G213" s="76" t="s">
        <v>248</v>
      </c>
      <c r="H213" s="76" t="s">
        <v>771</v>
      </c>
      <c r="I213" s="76" t="s">
        <v>264</v>
      </c>
      <c r="J213" s="83" t="s">
        <v>772</v>
      </c>
    </row>
    <row r="214" spans="1:10">
      <c r="A214" s="68"/>
      <c r="B214" s="73" t="s">
        <v>287</v>
      </c>
      <c r="C214" s="74" t="s">
        <v>803</v>
      </c>
      <c r="D214" s="75"/>
      <c r="E214" s="75"/>
      <c r="F214" s="75"/>
      <c r="G214" s="76" t="s">
        <v>210</v>
      </c>
      <c r="H214" s="76">
        <v>42.34</v>
      </c>
      <c r="I214" s="76">
        <v>1.08</v>
      </c>
      <c r="J214" s="83">
        <f>+ROUND(H214*I214,2)</f>
        <v>45.73</v>
      </c>
    </row>
    <row r="215" spans="1:10">
      <c r="A215" s="68"/>
      <c r="B215" s="77" t="s">
        <v>560</v>
      </c>
      <c r="C215" s="78" t="s">
        <v>804</v>
      </c>
      <c r="D215" s="79"/>
      <c r="E215" s="79"/>
      <c r="F215" s="79"/>
      <c r="G215" s="80" t="s">
        <v>210</v>
      </c>
      <c r="H215" s="80">
        <v>463.58</v>
      </c>
      <c r="I215" s="80">
        <v>1.6000000000000001E-3</v>
      </c>
      <c r="J215" s="311">
        <f>+ROUND(H215*I215,2)</f>
        <v>0.74</v>
      </c>
    </row>
    <row r="216" spans="1:10">
      <c r="A216" s="68"/>
      <c r="B216" s="77" t="s">
        <v>805</v>
      </c>
      <c r="C216" s="78" t="s">
        <v>806</v>
      </c>
      <c r="D216" s="79"/>
      <c r="E216" s="79"/>
      <c r="F216" s="79"/>
      <c r="G216" s="80" t="s">
        <v>187</v>
      </c>
      <c r="H216" s="80">
        <v>5.85</v>
      </c>
      <c r="I216" s="80">
        <v>2.4</v>
      </c>
      <c r="J216" s="311">
        <f>+ROUND(H216*I216,2)</f>
        <v>14.04</v>
      </c>
    </row>
    <row r="217" spans="1:10">
      <c r="A217" s="68"/>
      <c r="B217" s="77" t="s">
        <v>183</v>
      </c>
      <c r="C217" s="78"/>
      <c r="D217" s="79"/>
      <c r="E217" s="79"/>
      <c r="F217" s="79"/>
      <c r="G217" s="80"/>
      <c r="H217" s="80"/>
      <c r="I217" s="80"/>
      <c r="J217" s="311"/>
    </row>
    <row r="218" spans="1:10">
      <c r="A218" s="68"/>
      <c r="B218" s="77" t="s">
        <v>183</v>
      </c>
      <c r="C218" s="78"/>
      <c r="D218" s="79"/>
      <c r="E218" s="79"/>
      <c r="F218" s="79"/>
      <c r="G218" s="80"/>
      <c r="H218" s="80"/>
      <c r="I218" s="80"/>
      <c r="J218" s="311"/>
    </row>
    <row r="219" spans="1:10">
      <c r="A219" s="68"/>
      <c r="B219" s="77" t="s">
        <v>183</v>
      </c>
      <c r="C219" s="78"/>
      <c r="D219" s="79"/>
      <c r="E219" s="79"/>
      <c r="F219" s="79"/>
      <c r="G219" s="80"/>
      <c r="H219" s="80"/>
      <c r="I219" s="80"/>
      <c r="J219" s="311"/>
    </row>
    <row r="220" spans="1:10">
      <c r="A220" s="68"/>
      <c r="B220" s="77" t="s">
        <v>183</v>
      </c>
      <c r="C220" s="78"/>
      <c r="D220" s="79"/>
      <c r="E220" s="79"/>
      <c r="F220" s="79"/>
      <c r="G220" s="80"/>
      <c r="H220" s="80"/>
      <c r="I220" s="80"/>
      <c r="J220" s="311"/>
    </row>
    <row r="221" spans="1:10">
      <c r="A221" s="68"/>
      <c r="B221" s="73"/>
      <c r="C221" s="81"/>
      <c r="D221" s="75"/>
      <c r="E221" s="75"/>
      <c r="F221" s="75"/>
      <c r="G221" s="75" t="s">
        <v>268</v>
      </c>
      <c r="H221" s="75"/>
      <c r="I221" s="75"/>
      <c r="J221" s="83">
        <f>+SUBTOTAL(9,J214:J220)</f>
        <v>60.51</v>
      </c>
    </row>
    <row r="222" spans="1:10">
      <c r="A222" s="68"/>
      <c r="B222" s="73" t="s">
        <v>247</v>
      </c>
      <c r="C222" s="74" t="s">
        <v>269</v>
      </c>
      <c r="D222" s="75"/>
      <c r="E222" s="75"/>
      <c r="F222" s="75"/>
      <c r="G222" s="76" t="s">
        <v>248</v>
      </c>
      <c r="H222" s="76" t="s">
        <v>771</v>
      </c>
      <c r="I222" s="76" t="s">
        <v>264</v>
      </c>
      <c r="J222" s="83" t="s">
        <v>772</v>
      </c>
    </row>
    <row r="223" spans="1:10">
      <c r="A223" s="68"/>
      <c r="B223" s="73" t="s">
        <v>183</v>
      </c>
      <c r="C223" s="74"/>
      <c r="D223" s="75"/>
      <c r="E223" s="75"/>
      <c r="F223" s="75"/>
      <c r="G223" s="76"/>
      <c r="H223" s="76"/>
      <c r="I223" s="76"/>
      <c r="J223" s="83"/>
    </row>
    <row r="224" spans="1:10">
      <c r="A224" s="68"/>
      <c r="B224" s="77" t="s">
        <v>183</v>
      </c>
      <c r="C224" s="78"/>
      <c r="D224" s="79"/>
      <c r="E224" s="79"/>
      <c r="F224" s="79"/>
      <c r="G224" s="80"/>
      <c r="H224" s="80"/>
      <c r="I224" s="80"/>
      <c r="J224" s="311"/>
    </row>
    <row r="225" spans="1:10">
      <c r="A225" s="68"/>
      <c r="B225" s="77" t="s">
        <v>183</v>
      </c>
      <c r="C225" s="78"/>
      <c r="D225" s="79"/>
      <c r="E225" s="79"/>
      <c r="F225" s="79"/>
      <c r="G225" s="80"/>
      <c r="H225" s="80"/>
      <c r="I225" s="80"/>
      <c r="J225" s="311"/>
    </row>
    <row r="226" spans="1:10">
      <c r="A226" s="68"/>
      <c r="B226" s="77" t="s">
        <v>183</v>
      </c>
      <c r="C226" s="78"/>
      <c r="D226" s="79"/>
      <c r="E226" s="79"/>
      <c r="F226" s="79"/>
      <c r="G226" s="80"/>
      <c r="H226" s="80"/>
      <c r="I226" s="80"/>
      <c r="J226" s="311"/>
    </row>
    <row r="227" spans="1:10">
      <c r="A227" s="68"/>
      <c r="B227" s="77" t="s">
        <v>183</v>
      </c>
      <c r="C227" s="78"/>
      <c r="D227" s="79"/>
      <c r="E227" s="79"/>
      <c r="F227" s="79"/>
      <c r="G227" s="80"/>
      <c r="H227" s="80"/>
      <c r="I227" s="80"/>
      <c r="J227" s="311"/>
    </row>
    <row r="228" spans="1:10">
      <c r="A228" s="68"/>
      <c r="B228" s="73"/>
      <c r="C228" s="81"/>
      <c r="D228" s="75"/>
      <c r="E228" s="75"/>
      <c r="F228" s="75"/>
      <c r="G228" s="75" t="s">
        <v>270</v>
      </c>
      <c r="H228" s="75"/>
      <c r="I228" s="75"/>
      <c r="J228" s="83">
        <f>+SUBTOTAL(9,J223:J227)</f>
        <v>0</v>
      </c>
    </row>
    <row r="229" spans="1:10">
      <c r="A229" s="68"/>
      <c r="B229" s="73" t="s">
        <v>247</v>
      </c>
      <c r="C229" s="74" t="s">
        <v>273</v>
      </c>
      <c r="D229" s="76" t="s">
        <v>274</v>
      </c>
      <c r="E229" s="76" t="s">
        <v>777</v>
      </c>
      <c r="F229" s="76" t="s">
        <v>778</v>
      </c>
      <c r="G229" s="76" t="s">
        <v>779</v>
      </c>
      <c r="H229" s="76" t="s">
        <v>780</v>
      </c>
      <c r="I229" s="76" t="s">
        <v>264</v>
      </c>
      <c r="J229" s="83" t="s">
        <v>781</v>
      </c>
    </row>
    <row r="230" spans="1:10">
      <c r="A230" s="68"/>
      <c r="B230" s="73" t="s">
        <v>276</v>
      </c>
      <c r="C230" s="74" t="s">
        <v>782</v>
      </c>
      <c r="D230" s="76" t="s">
        <v>275</v>
      </c>
      <c r="E230" s="76">
        <v>0</v>
      </c>
      <c r="F230" s="76">
        <v>25</v>
      </c>
      <c r="G230" s="76">
        <v>25</v>
      </c>
      <c r="H230" s="76">
        <v>0.85</v>
      </c>
      <c r="I230" s="76">
        <v>2.4</v>
      </c>
      <c r="J230" s="83">
        <f>+ROUND(G230*H230*I230,2)</f>
        <v>51</v>
      </c>
    </row>
    <row r="231" spans="1:10">
      <c r="A231" s="68"/>
      <c r="B231" s="77" t="s">
        <v>183</v>
      </c>
      <c r="C231" s="78"/>
      <c r="D231" s="80"/>
      <c r="E231" s="80"/>
      <c r="F231" s="80"/>
      <c r="G231" s="80"/>
      <c r="H231" s="80"/>
      <c r="I231" s="80"/>
      <c r="J231" s="311"/>
    </row>
    <row r="232" spans="1:10">
      <c r="A232" s="68"/>
      <c r="B232" s="77" t="s">
        <v>183</v>
      </c>
      <c r="C232" s="78"/>
      <c r="D232" s="80"/>
      <c r="E232" s="80"/>
      <c r="F232" s="80"/>
      <c r="G232" s="80"/>
      <c r="H232" s="80"/>
      <c r="I232" s="80"/>
      <c r="J232" s="311"/>
    </row>
    <row r="233" spans="1:10">
      <c r="A233" s="68"/>
      <c r="B233" s="77" t="s">
        <v>183</v>
      </c>
      <c r="C233" s="78"/>
      <c r="D233" s="80"/>
      <c r="E233" s="80"/>
      <c r="F233" s="80"/>
      <c r="G233" s="80"/>
      <c r="H233" s="80"/>
      <c r="I233" s="80"/>
      <c r="J233" s="311"/>
    </row>
    <row r="234" spans="1:10">
      <c r="A234" s="68"/>
      <c r="B234" s="77" t="s">
        <v>183</v>
      </c>
      <c r="C234" s="78"/>
      <c r="D234" s="80"/>
      <c r="E234" s="80"/>
      <c r="F234" s="80"/>
      <c r="G234" s="80"/>
      <c r="H234" s="80"/>
      <c r="I234" s="80"/>
      <c r="J234" s="311"/>
    </row>
    <row r="235" spans="1:10">
      <c r="A235" s="68"/>
      <c r="B235" s="77" t="s">
        <v>183</v>
      </c>
      <c r="C235" s="78"/>
      <c r="D235" s="80"/>
      <c r="E235" s="80"/>
      <c r="F235" s="80"/>
      <c r="G235" s="80"/>
      <c r="H235" s="80"/>
      <c r="I235" s="80"/>
      <c r="J235" s="311"/>
    </row>
    <row r="236" spans="1:10">
      <c r="A236" s="68"/>
      <c r="B236" s="77" t="s">
        <v>183</v>
      </c>
      <c r="C236" s="78"/>
      <c r="D236" s="80"/>
      <c r="E236" s="80"/>
      <c r="F236" s="80"/>
      <c r="G236" s="80"/>
      <c r="H236" s="80"/>
      <c r="I236" s="80"/>
      <c r="J236" s="311"/>
    </row>
    <row r="237" spans="1:10">
      <c r="A237" s="68"/>
      <c r="B237" s="73"/>
      <c r="C237" s="81"/>
      <c r="D237" s="75"/>
      <c r="E237" s="75"/>
      <c r="F237" s="75"/>
      <c r="G237" s="75" t="s">
        <v>277</v>
      </c>
      <c r="H237" s="75"/>
      <c r="I237" s="75"/>
      <c r="J237" s="83">
        <f>+SUBTOTAL(9,J230:J236)</f>
        <v>51</v>
      </c>
    </row>
    <row r="238" spans="1:10">
      <c r="A238" s="68"/>
      <c r="B238" s="73" t="s">
        <v>278</v>
      </c>
      <c r="C238" s="81"/>
      <c r="D238" s="75"/>
      <c r="E238" s="75"/>
      <c r="F238" s="75"/>
      <c r="G238" s="75"/>
      <c r="H238" s="75"/>
      <c r="I238" s="75"/>
      <c r="J238" s="83">
        <f>+SUBTOTAL(9,J212:J236)</f>
        <v>164.9</v>
      </c>
    </row>
    <row r="239" spans="1:10">
      <c r="A239" s="68"/>
      <c r="B239" s="73" t="s">
        <v>279</v>
      </c>
      <c r="C239" s="81"/>
      <c r="D239" s="75">
        <v>0</v>
      </c>
      <c r="E239" s="75"/>
      <c r="F239" s="75"/>
      <c r="G239" s="75"/>
      <c r="H239" s="75"/>
      <c r="I239" s="75"/>
      <c r="J239" s="83">
        <f>+ROUND(J238*D239/100,2)</f>
        <v>0</v>
      </c>
    </row>
    <row r="240" spans="1:10" ht="14.4" thickBot="1">
      <c r="A240" s="68"/>
      <c r="B240" s="73" t="s">
        <v>280</v>
      </c>
      <c r="C240" s="81"/>
      <c r="D240" s="75"/>
      <c r="E240" s="75"/>
      <c r="F240" s="75"/>
      <c r="G240" s="75"/>
      <c r="H240" s="75"/>
      <c r="I240" s="75"/>
      <c r="J240" s="83">
        <f>+J238+ J239</f>
        <v>164.9</v>
      </c>
    </row>
    <row r="241" spans="1:10">
      <c r="A241" s="68"/>
      <c r="B241" s="69" t="s">
        <v>213</v>
      </c>
      <c r="C241" s="70"/>
      <c r="D241" s="72"/>
      <c r="E241" s="72"/>
      <c r="F241" s="72" t="s">
        <v>783</v>
      </c>
      <c r="G241" s="72"/>
      <c r="H241" s="72"/>
      <c r="I241" s="72" t="s">
        <v>784</v>
      </c>
      <c r="J241" s="310"/>
    </row>
    <row r="242" spans="1:10">
      <c r="A242" s="68"/>
      <c r="B242" s="77" t="s">
        <v>785</v>
      </c>
      <c r="C242" s="68"/>
      <c r="D242" s="79"/>
      <c r="E242" s="79"/>
      <c r="F242" s="79" t="s">
        <v>786</v>
      </c>
      <c r="G242" s="79"/>
      <c r="H242" s="79"/>
      <c r="I242" s="79"/>
      <c r="J242" s="316"/>
    </row>
    <row r="243" spans="1:10">
      <c r="A243" s="68"/>
      <c r="B243" s="77" t="s">
        <v>787</v>
      </c>
      <c r="C243" s="68"/>
      <c r="D243" s="79"/>
      <c r="E243" s="79"/>
      <c r="F243" s="79" t="s">
        <v>788</v>
      </c>
      <c r="G243" s="79"/>
      <c r="H243" s="79"/>
      <c r="I243" s="79"/>
      <c r="J243" s="316"/>
    </row>
    <row r="244" spans="1:10" ht="14.4" thickBot="1">
      <c r="A244" s="68"/>
      <c r="B244" s="84" t="s">
        <v>789</v>
      </c>
      <c r="C244" s="68"/>
      <c r="D244" s="79"/>
      <c r="E244" s="79"/>
      <c r="F244" s="79"/>
      <c r="G244" s="79"/>
      <c r="H244" s="79"/>
      <c r="I244" s="79"/>
      <c r="J244" s="317"/>
    </row>
    <row r="245" spans="1:10">
      <c r="A245" s="68"/>
      <c r="B245" s="70"/>
      <c r="C245" s="70"/>
      <c r="D245" s="72"/>
      <c r="E245" s="72"/>
      <c r="F245" s="72"/>
      <c r="G245" s="72"/>
      <c r="H245" s="72"/>
      <c r="I245" s="72"/>
      <c r="J245" s="72"/>
    </row>
    <row r="246" spans="1:10" ht="14.4" thickBot="1">
      <c r="A246" s="68"/>
      <c r="B246" s="68"/>
      <c r="C246" s="68"/>
      <c r="D246" s="79"/>
      <c r="E246" s="79"/>
      <c r="F246" s="79"/>
      <c r="G246" s="79"/>
      <c r="H246" s="79"/>
      <c r="I246" s="79"/>
      <c r="J246" s="79"/>
    </row>
    <row r="247" spans="1:10">
      <c r="A247" s="68"/>
      <c r="B247" s="69"/>
      <c r="C247" s="70"/>
      <c r="D247" s="71" t="s">
        <v>246</v>
      </c>
      <c r="E247" s="71"/>
      <c r="F247" s="71"/>
      <c r="G247" s="72"/>
      <c r="H247" s="72"/>
      <c r="I247" s="72"/>
      <c r="J247" s="310"/>
    </row>
    <row r="248" spans="1:10">
      <c r="A248" s="68"/>
      <c r="B248" s="73" t="s">
        <v>247</v>
      </c>
      <c r="C248" s="74" t="s">
        <v>69</v>
      </c>
      <c r="D248" s="75"/>
      <c r="E248" s="75"/>
      <c r="F248" s="75"/>
      <c r="G248" s="75"/>
      <c r="H248" s="76" t="s">
        <v>759</v>
      </c>
      <c r="I248" s="75"/>
      <c r="J248" s="83" t="s">
        <v>248</v>
      </c>
    </row>
    <row r="249" spans="1:10">
      <c r="A249" s="68"/>
      <c r="B249" s="77" t="s">
        <v>183</v>
      </c>
      <c r="C249" s="78" t="s">
        <v>185</v>
      </c>
      <c r="D249" s="79"/>
      <c r="E249" s="79"/>
      <c r="F249" s="79"/>
      <c r="G249" s="79"/>
      <c r="H249" s="80" t="s">
        <v>761</v>
      </c>
      <c r="I249" s="79"/>
      <c r="J249" s="311" t="s">
        <v>186</v>
      </c>
    </row>
    <row r="250" spans="1:10">
      <c r="A250" s="68"/>
      <c r="B250" s="73"/>
      <c r="C250" s="74"/>
      <c r="D250" s="75"/>
      <c r="E250" s="76"/>
      <c r="F250" s="76" t="s">
        <v>249</v>
      </c>
      <c r="G250" s="76"/>
      <c r="H250" s="76" t="s">
        <v>250</v>
      </c>
      <c r="I250" s="76"/>
      <c r="J250" s="83" t="s">
        <v>762</v>
      </c>
    </row>
    <row r="251" spans="1:10">
      <c r="A251" s="68"/>
      <c r="B251" s="77" t="s">
        <v>247</v>
      </c>
      <c r="C251" s="78" t="s">
        <v>251</v>
      </c>
      <c r="D251" s="79"/>
      <c r="E251" s="80" t="s">
        <v>182</v>
      </c>
      <c r="F251" s="76" t="s">
        <v>252</v>
      </c>
      <c r="G251" s="76" t="s">
        <v>253</v>
      </c>
      <c r="H251" s="76" t="s">
        <v>252</v>
      </c>
      <c r="I251" s="312" t="s">
        <v>253</v>
      </c>
      <c r="J251" s="311" t="s">
        <v>763</v>
      </c>
    </row>
    <row r="252" spans="1:10">
      <c r="A252" s="68"/>
      <c r="B252" s="313" t="s">
        <v>288</v>
      </c>
      <c r="C252" s="74" t="s">
        <v>289</v>
      </c>
      <c r="D252" s="75"/>
      <c r="E252" s="76">
        <v>1</v>
      </c>
      <c r="F252" s="76">
        <v>1</v>
      </c>
      <c r="G252" s="76">
        <v>0</v>
      </c>
      <c r="H252" s="76">
        <v>269.39</v>
      </c>
      <c r="I252" s="76">
        <v>74.25</v>
      </c>
      <c r="J252" s="83">
        <f>+ROUND(E252* ((F252*H252) + (G252*I252)),2)</f>
        <v>269.39</v>
      </c>
    </row>
    <row r="253" spans="1:10">
      <c r="A253" s="68"/>
      <c r="B253" s="314" t="s">
        <v>290</v>
      </c>
      <c r="C253" s="78" t="s">
        <v>291</v>
      </c>
      <c r="D253" s="79"/>
      <c r="E253" s="80">
        <v>2</v>
      </c>
      <c r="F253" s="80">
        <v>1</v>
      </c>
      <c r="G253" s="80">
        <v>0</v>
      </c>
      <c r="H253" s="80">
        <v>54.88</v>
      </c>
      <c r="I253" s="80">
        <v>37.49</v>
      </c>
      <c r="J253" s="311">
        <f>+ROUND(E253* ((F253*H253) + (G253*I253)),2)</f>
        <v>109.76</v>
      </c>
    </row>
    <row r="254" spans="1:10">
      <c r="A254" s="68"/>
      <c r="B254" s="77" t="s">
        <v>183</v>
      </c>
      <c r="C254" s="78"/>
      <c r="D254" s="79"/>
      <c r="E254" s="80"/>
      <c r="F254" s="80"/>
      <c r="G254" s="80"/>
      <c r="H254" s="80"/>
      <c r="I254" s="80"/>
      <c r="J254" s="311"/>
    </row>
    <row r="255" spans="1:10">
      <c r="A255" s="68"/>
      <c r="B255" s="77" t="s">
        <v>183</v>
      </c>
      <c r="C255" s="78"/>
      <c r="D255" s="79"/>
      <c r="E255" s="80"/>
      <c r="F255" s="80"/>
      <c r="G255" s="80"/>
      <c r="H255" s="80"/>
      <c r="I255" s="80"/>
      <c r="J255" s="311"/>
    </row>
    <row r="256" spans="1:10">
      <c r="A256" s="68"/>
      <c r="B256" s="77" t="s">
        <v>183</v>
      </c>
      <c r="C256" s="78"/>
      <c r="D256" s="79"/>
      <c r="E256" s="80"/>
      <c r="F256" s="80"/>
      <c r="G256" s="80"/>
      <c r="H256" s="80"/>
      <c r="I256" s="80"/>
      <c r="J256" s="311"/>
    </row>
    <row r="257" spans="1:10">
      <c r="A257" s="68"/>
      <c r="B257" s="77" t="s">
        <v>183</v>
      </c>
      <c r="C257" s="78"/>
      <c r="D257" s="79"/>
      <c r="E257" s="80"/>
      <c r="F257" s="80"/>
      <c r="G257" s="80"/>
      <c r="H257" s="80"/>
      <c r="I257" s="80"/>
      <c r="J257" s="311"/>
    </row>
    <row r="258" spans="1:10">
      <c r="A258" s="68"/>
      <c r="B258" s="77" t="s">
        <v>183</v>
      </c>
      <c r="C258" s="78"/>
      <c r="D258" s="79"/>
      <c r="E258" s="80"/>
      <c r="F258" s="80"/>
      <c r="G258" s="80"/>
      <c r="H258" s="80"/>
      <c r="I258" s="80"/>
      <c r="J258" s="311"/>
    </row>
    <row r="259" spans="1:10">
      <c r="A259" s="68"/>
      <c r="B259" s="73"/>
      <c r="C259" s="81"/>
      <c r="D259" s="75"/>
      <c r="E259" s="75"/>
      <c r="F259" s="75"/>
      <c r="G259" s="75" t="s">
        <v>764</v>
      </c>
      <c r="H259" s="75"/>
      <c r="I259" s="75"/>
      <c r="J259" s="83">
        <f>+SUBTOTAL(9,J252:J258)</f>
        <v>379.15</v>
      </c>
    </row>
    <row r="260" spans="1:10">
      <c r="A260" s="68"/>
      <c r="B260" s="73" t="s">
        <v>247</v>
      </c>
      <c r="C260" s="74" t="s">
        <v>765</v>
      </c>
      <c r="D260" s="75"/>
      <c r="E260" s="75"/>
      <c r="F260" s="75"/>
      <c r="G260" s="75"/>
      <c r="H260" s="76" t="s">
        <v>182</v>
      </c>
      <c r="I260" s="76" t="s">
        <v>766</v>
      </c>
      <c r="J260" s="83" t="s">
        <v>767</v>
      </c>
    </row>
    <row r="261" spans="1:10">
      <c r="A261" s="68"/>
      <c r="B261" s="73" t="s">
        <v>258</v>
      </c>
      <c r="C261" s="74" t="s">
        <v>259</v>
      </c>
      <c r="D261" s="75"/>
      <c r="E261" s="75"/>
      <c r="F261" s="75"/>
      <c r="G261" s="75"/>
      <c r="H261" s="76">
        <v>2</v>
      </c>
      <c r="I261" s="76">
        <v>21.04</v>
      </c>
      <c r="J261" s="83">
        <f>+ROUND(H261*I261,2)</f>
        <v>42.08</v>
      </c>
    </row>
    <row r="262" spans="1:10">
      <c r="A262" s="68"/>
      <c r="B262" s="77" t="s">
        <v>183</v>
      </c>
      <c r="C262" s="78"/>
      <c r="D262" s="79"/>
      <c r="E262" s="79"/>
      <c r="F262" s="79"/>
      <c r="G262" s="79"/>
      <c r="H262" s="80"/>
      <c r="I262" s="80"/>
      <c r="J262" s="311"/>
    </row>
    <row r="263" spans="1:10">
      <c r="A263" s="68"/>
      <c r="B263" s="77" t="s">
        <v>183</v>
      </c>
      <c r="C263" s="78"/>
      <c r="D263" s="79"/>
      <c r="E263" s="79"/>
      <c r="F263" s="79"/>
      <c r="G263" s="79"/>
      <c r="H263" s="80"/>
      <c r="I263" s="80"/>
      <c r="J263" s="311"/>
    </row>
    <row r="264" spans="1:10">
      <c r="A264" s="68"/>
      <c r="B264" s="77" t="s">
        <v>183</v>
      </c>
      <c r="C264" s="78"/>
      <c r="D264" s="79"/>
      <c r="E264" s="79"/>
      <c r="F264" s="79"/>
      <c r="G264" s="79"/>
      <c r="H264" s="80"/>
      <c r="I264" s="80"/>
      <c r="J264" s="311"/>
    </row>
    <row r="265" spans="1:10">
      <c r="A265" s="68"/>
      <c r="B265" s="77" t="s">
        <v>183</v>
      </c>
      <c r="C265" s="78"/>
      <c r="D265" s="79"/>
      <c r="E265" s="79"/>
      <c r="F265" s="79"/>
      <c r="G265" s="79"/>
      <c r="H265" s="80"/>
      <c r="I265" s="80"/>
      <c r="J265" s="311"/>
    </row>
    <row r="266" spans="1:10">
      <c r="A266" s="68"/>
      <c r="B266" s="77" t="s">
        <v>183</v>
      </c>
      <c r="C266" s="78"/>
      <c r="D266" s="79"/>
      <c r="E266" s="79"/>
      <c r="F266" s="79"/>
      <c r="G266" s="79"/>
      <c r="H266" s="80"/>
      <c r="I266" s="80"/>
      <c r="J266" s="311"/>
    </row>
    <row r="267" spans="1:10">
      <c r="A267" s="68"/>
      <c r="B267" s="77" t="s">
        <v>183</v>
      </c>
      <c r="C267" s="78"/>
      <c r="D267" s="79"/>
      <c r="E267" s="79"/>
      <c r="F267" s="79"/>
      <c r="G267" s="79"/>
      <c r="H267" s="80"/>
      <c r="I267" s="80"/>
      <c r="J267" s="311"/>
    </row>
    <row r="268" spans="1:10">
      <c r="A268" s="68"/>
      <c r="B268" s="73"/>
      <c r="C268" s="81"/>
      <c r="D268" s="75"/>
      <c r="E268" s="75"/>
      <c r="F268" s="75"/>
      <c r="G268" s="75" t="s">
        <v>768</v>
      </c>
      <c r="H268" s="75"/>
      <c r="I268" s="75"/>
      <c r="J268" s="83">
        <f>+SUBTOTAL(9,J261:J267)</f>
        <v>42.08</v>
      </c>
    </row>
    <row r="269" spans="1:10">
      <c r="A269" s="68"/>
      <c r="B269" s="73"/>
      <c r="C269" s="81"/>
      <c r="D269" s="75"/>
      <c r="E269" s="75"/>
      <c r="F269" s="75" t="s">
        <v>769</v>
      </c>
      <c r="G269" s="75"/>
      <c r="H269" s="75"/>
      <c r="I269" s="75">
        <v>0</v>
      </c>
      <c r="J269" s="83">
        <f>+ROUND(I269*J268,2)</f>
        <v>0</v>
      </c>
    </row>
    <row r="270" spans="1:10">
      <c r="A270" s="68"/>
      <c r="B270" s="73"/>
      <c r="C270" s="81"/>
      <c r="D270" s="75"/>
      <c r="E270" s="75"/>
      <c r="F270" s="75" t="s">
        <v>260</v>
      </c>
      <c r="G270" s="75"/>
      <c r="H270" s="75"/>
      <c r="I270" s="75"/>
      <c r="J270" s="83">
        <f>+SUBTOTAL(9,J261:J269)</f>
        <v>42.08</v>
      </c>
    </row>
    <row r="271" spans="1:10">
      <c r="A271" s="68"/>
      <c r="B271" s="82"/>
      <c r="C271" s="81"/>
      <c r="D271" s="75"/>
      <c r="E271" s="75"/>
      <c r="F271" s="75"/>
      <c r="G271" s="75" t="s">
        <v>770</v>
      </c>
      <c r="H271" s="75"/>
      <c r="I271" s="75"/>
      <c r="J271" s="315">
        <f>+SUBTOTAL(9,J252:J270)</f>
        <v>421.22999999999996</v>
      </c>
    </row>
    <row r="272" spans="1:10">
      <c r="A272" s="68"/>
      <c r="B272" s="82"/>
      <c r="C272" s="81" t="s">
        <v>261</v>
      </c>
      <c r="D272" s="75">
        <v>1500</v>
      </c>
      <c r="E272" s="75"/>
      <c r="F272" s="75"/>
      <c r="G272" s="75" t="s">
        <v>262</v>
      </c>
      <c r="H272" s="75"/>
      <c r="I272" s="75"/>
      <c r="J272" s="315">
        <f>+ROUND(J271/D272,2)</f>
        <v>0.28000000000000003</v>
      </c>
    </row>
    <row r="273" spans="1:10">
      <c r="A273" s="68"/>
      <c r="B273" s="73" t="s">
        <v>247</v>
      </c>
      <c r="C273" s="74" t="s">
        <v>263</v>
      </c>
      <c r="D273" s="75"/>
      <c r="E273" s="75"/>
      <c r="F273" s="75"/>
      <c r="G273" s="76" t="s">
        <v>248</v>
      </c>
      <c r="H273" s="76" t="s">
        <v>771</v>
      </c>
      <c r="I273" s="76" t="s">
        <v>264</v>
      </c>
      <c r="J273" s="83" t="s">
        <v>772</v>
      </c>
    </row>
    <row r="274" spans="1:10">
      <c r="A274" s="68"/>
      <c r="B274" s="73" t="s">
        <v>267</v>
      </c>
      <c r="C274" s="74" t="s">
        <v>559</v>
      </c>
      <c r="D274" s="75"/>
      <c r="E274" s="75"/>
      <c r="F274" s="75"/>
      <c r="G274" s="76" t="s">
        <v>187</v>
      </c>
      <c r="H274" s="76">
        <v>0</v>
      </c>
      <c r="I274" s="76">
        <v>4.4999999999999999E-4</v>
      </c>
      <c r="J274" s="83">
        <f>+ROUND(H274*I274,2)</f>
        <v>0</v>
      </c>
    </row>
    <row r="275" spans="1:10">
      <c r="A275" s="68"/>
      <c r="B275" s="77">
        <v>9199997</v>
      </c>
      <c r="C275" s="78" t="s">
        <v>773</v>
      </c>
      <c r="D275" s="79"/>
      <c r="E275" s="79"/>
      <c r="F275" s="79"/>
      <c r="G275" s="80" t="s">
        <v>774</v>
      </c>
      <c r="H275" s="80">
        <v>0.28000000000000003</v>
      </c>
      <c r="I275" s="80">
        <v>4.6299999999999996E-3</v>
      </c>
      <c r="J275" s="311">
        <f>+ROUND(H275*I275,2)</f>
        <v>0</v>
      </c>
    </row>
    <row r="276" spans="1:10">
      <c r="A276" s="68"/>
      <c r="B276" s="77" t="s">
        <v>183</v>
      </c>
      <c r="C276" s="78"/>
      <c r="D276" s="79"/>
      <c r="E276" s="79"/>
      <c r="F276" s="79"/>
      <c r="G276" s="80"/>
      <c r="H276" s="80"/>
      <c r="I276" s="80"/>
      <c r="J276" s="311"/>
    </row>
    <row r="277" spans="1:10">
      <c r="A277" s="68"/>
      <c r="B277" s="77" t="s">
        <v>183</v>
      </c>
      <c r="C277" s="78"/>
      <c r="D277" s="79"/>
      <c r="E277" s="79"/>
      <c r="F277" s="79"/>
      <c r="G277" s="80"/>
      <c r="H277" s="80"/>
      <c r="I277" s="80"/>
      <c r="J277" s="311"/>
    </row>
    <row r="278" spans="1:10">
      <c r="A278" s="68"/>
      <c r="B278" s="77" t="s">
        <v>183</v>
      </c>
      <c r="C278" s="78"/>
      <c r="D278" s="79"/>
      <c r="E278" s="79"/>
      <c r="F278" s="79"/>
      <c r="G278" s="80"/>
      <c r="H278" s="80"/>
      <c r="I278" s="80"/>
      <c r="J278" s="311"/>
    </row>
    <row r="279" spans="1:10">
      <c r="A279" s="68"/>
      <c r="B279" s="77" t="s">
        <v>183</v>
      </c>
      <c r="C279" s="78"/>
      <c r="D279" s="79"/>
      <c r="E279" s="79"/>
      <c r="F279" s="79"/>
      <c r="G279" s="80"/>
      <c r="H279" s="80"/>
      <c r="I279" s="80"/>
      <c r="J279" s="311"/>
    </row>
    <row r="280" spans="1:10">
      <c r="A280" s="68"/>
      <c r="B280" s="77" t="s">
        <v>183</v>
      </c>
      <c r="C280" s="78"/>
      <c r="D280" s="79"/>
      <c r="E280" s="79"/>
      <c r="F280" s="79"/>
      <c r="G280" s="80"/>
      <c r="H280" s="80"/>
      <c r="I280" s="80"/>
      <c r="J280" s="311"/>
    </row>
    <row r="281" spans="1:10">
      <c r="A281" s="68"/>
      <c r="B281" s="73"/>
      <c r="C281" s="81"/>
      <c r="D281" s="75"/>
      <c r="E281" s="75"/>
      <c r="F281" s="75"/>
      <c r="G281" s="75" t="s">
        <v>268</v>
      </c>
      <c r="H281" s="75"/>
      <c r="I281" s="75"/>
      <c r="J281" s="83">
        <f>+SUBTOTAL(9,J274:J280)</f>
        <v>0</v>
      </c>
    </row>
    <row r="282" spans="1:10">
      <c r="A282" s="68"/>
      <c r="B282" s="73" t="s">
        <v>247</v>
      </c>
      <c r="C282" s="74" t="s">
        <v>269</v>
      </c>
      <c r="D282" s="75"/>
      <c r="E282" s="75"/>
      <c r="F282" s="75"/>
      <c r="G282" s="76" t="s">
        <v>248</v>
      </c>
      <c r="H282" s="76" t="s">
        <v>771</v>
      </c>
      <c r="I282" s="76" t="s">
        <v>264</v>
      </c>
      <c r="J282" s="83" t="s">
        <v>772</v>
      </c>
    </row>
    <row r="283" spans="1:10">
      <c r="A283" s="68"/>
      <c r="B283" s="73" t="s">
        <v>183</v>
      </c>
      <c r="C283" s="74"/>
      <c r="D283" s="75"/>
      <c r="E283" s="75"/>
      <c r="F283" s="75"/>
      <c r="G283" s="76"/>
      <c r="H283" s="76"/>
      <c r="I283" s="76"/>
      <c r="J283" s="83"/>
    </row>
    <row r="284" spans="1:10">
      <c r="A284" s="68"/>
      <c r="B284" s="77" t="s">
        <v>183</v>
      </c>
      <c r="C284" s="78"/>
      <c r="D284" s="79"/>
      <c r="E284" s="79"/>
      <c r="F284" s="79"/>
      <c r="G284" s="80"/>
      <c r="H284" s="80"/>
      <c r="I284" s="80"/>
      <c r="J284" s="311"/>
    </row>
    <row r="285" spans="1:10">
      <c r="A285" s="68"/>
      <c r="B285" s="77" t="s">
        <v>183</v>
      </c>
      <c r="C285" s="78"/>
      <c r="D285" s="79"/>
      <c r="E285" s="79"/>
      <c r="F285" s="79"/>
      <c r="G285" s="80"/>
      <c r="H285" s="80"/>
      <c r="I285" s="80"/>
      <c r="J285" s="311"/>
    </row>
    <row r="286" spans="1:10">
      <c r="A286" s="68"/>
      <c r="B286" s="77" t="s">
        <v>183</v>
      </c>
      <c r="C286" s="78"/>
      <c r="D286" s="79"/>
      <c r="E286" s="79"/>
      <c r="F286" s="79"/>
      <c r="G286" s="80"/>
      <c r="H286" s="80"/>
      <c r="I286" s="80"/>
      <c r="J286" s="311"/>
    </row>
    <row r="287" spans="1:10">
      <c r="A287" s="68"/>
      <c r="B287" s="77" t="s">
        <v>183</v>
      </c>
      <c r="C287" s="78"/>
      <c r="D287" s="79"/>
      <c r="E287" s="79"/>
      <c r="F287" s="79"/>
      <c r="G287" s="80"/>
      <c r="H287" s="80"/>
      <c r="I287" s="80"/>
      <c r="J287" s="311"/>
    </row>
    <row r="288" spans="1:10">
      <c r="A288" s="68"/>
      <c r="B288" s="73"/>
      <c r="C288" s="81"/>
      <c r="D288" s="75"/>
      <c r="E288" s="75"/>
      <c r="F288" s="75"/>
      <c r="G288" s="75" t="s">
        <v>270</v>
      </c>
      <c r="H288" s="75"/>
      <c r="I288" s="75"/>
      <c r="J288" s="83">
        <f>+SUBTOTAL(9,J283:J287)</f>
        <v>0</v>
      </c>
    </row>
    <row r="289" spans="1:10">
      <c r="A289" s="68"/>
      <c r="B289" s="73" t="s">
        <v>247</v>
      </c>
      <c r="C289" s="74" t="s">
        <v>273</v>
      </c>
      <c r="D289" s="76" t="s">
        <v>274</v>
      </c>
      <c r="E289" s="76" t="s">
        <v>777</v>
      </c>
      <c r="F289" s="76" t="s">
        <v>778</v>
      </c>
      <c r="G289" s="76" t="s">
        <v>779</v>
      </c>
      <c r="H289" s="76" t="s">
        <v>780</v>
      </c>
      <c r="I289" s="76" t="s">
        <v>264</v>
      </c>
      <c r="J289" s="83" t="s">
        <v>781</v>
      </c>
    </row>
    <row r="290" spans="1:10">
      <c r="A290" s="68"/>
      <c r="B290" s="73" t="s">
        <v>183</v>
      </c>
      <c r="C290" s="74"/>
      <c r="D290" s="76"/>
      <c r="E290" s="76"/>
      <c r="F290" s="76"/>
      <c r="G290" s="76"/>
      <c r="H290" s="76"/>
      <c r="I290" s="76"/>
      <c r="J290" s="83"/>
    </row>
    <row r="291" spans="1:10">
      <c r="A291" s="68"/>
      <c r="B291" s="77" t="s">
        <v>183</v>
      </c>
      <c r="C291" s="78"/>
      <c r="D291" s="80"/>
      <c r="E291" s="80"/>
      <c r="F291" s="80"/>
      <c r="G291" s="80"/>
      <c r="H291" s="80"/>
      <c r="I291" s="80"/>
      <c r="J291" s="311"/>
    </row>
    <row r="292" spans="1:10">
      <c r="A292" s="68"/>
      <c r="B292" s="77" t="s">
        <v>183</v>
      </c>
      <c r="C292" s="78"/>
      <c r="D292" s="80"/>
      <c r="E292" s="80"/>
      <c r="F292" s="80"/>
      <c r="G292" s="80"/>
      <c r="H292" s="80"/>
      <c r="I292" s="80"/>
      <c r="J292" s="311"/>
    </row>
    <row r="293" spans="1:10">
      <c r="A293" s="68"/>
      <c r="B293" s="77" t="s">
        <v>183</v>
      </c>
      <c r="C293" s="78"/>
      <c r="D293" s="80"/>
      <c r="E293" s="80"/>
      <c r="F293" s="80"/>
      <c r="G293" s="80"/>
      <c r="H293" s="80"/>
      <c r="I293" s="80"/>
      <c r="J293" s="311"/>
    </row>
    <row r="294" spans="1:10">
      <c r="A294" s="68"/>
      <c r="B294" s="77" t="s">
        <v>183</v>
      </c>
      <c r="C294" s="78"/>
      <c r="D294" s="80"/>
      <c r="E294" s="80"/>
      <c r="F294" s="80"/>
      <c r="G294" s="80"/>
      <c r="H294" s="80"/>
      <c r="I294" s="80"/>
      <c r="J294" s="311"/>
    </row>
    <row r="295" spans="1:10">
      <c r="A295" s="68"/>
      <c r="B295" s="77" t="s">
        <v>183</v>
      </c>
      <c r="C295" s="78"/>
      <c r="D295" s="80"/>
      <c r="E295" s="80"/>
      <c r="F295" s="80"/>
      <c r="G295" s="80"/>
      <c r="H295" s="80"/>
      <c r="I295" s="80"/>
      <c r="J295" s="311"/>
    </row>
    <row r="296" spans="1:10">
      <c r="A296" s="68"/>
      <c r="B296" s="77" t="s">
        <v>183</v>
      </c>
      <c r="C296" s="78"/>
      <c r="D296" s="80"/>
      <c r="E296" s="80"/>
      <c r="F296" s="80"/>
      <c r="G296" s="80"/>
      <c r="H296" s="80"/>
      <c r="I296" s="80"/>
      <c r="J296" s="311"/>
    </row>
    <row r="297" spans="1:10">
      <c r="A297" s="68"/>
      <c r="B297" s="73"/>
      <c r="C297" s="81"/>
      <c r="D297" s="75"/>
      <c r="E297" s="75"/>
      <c r="F297" s="75"/>
      <c r="G297" s="75" t="s">
        <v>277</v>
      </c>
      <c r="H297" s="75"/>
      <c r="I297" s="75"/>
      <c r="J297" s="83">
        <f>+SUBTOTAL(9,J290:J296)</f>
        <v>0</v>
      </c>
    </row>
    <row r="298" spans="1:10">
      <c r="A298" s="68"/>
      <c r="B298" s="73" t="s">
        <v>278</v>
      </c>
      <c r="C298" s="81"/>
      <c r="D298" s="75"/>
      <c r="E298" s="75"/>
      <c r="F298" s="75"/>
      <c r="G298" s="75"/>
      <c r="H298" s="75"/>
      <c r="I298" s="75"/>
      <c r="J298" s="83">
        <f>+SUBTOTAL(9,J272:J296)</f>
        <v>0.28000000000000003</v>
      </c>
    </row>
    <row r="299" spans="1:10">
      <c r="A299" s="68"/>
      <c r="B299" s="73" t="s">
        <v>279</v>
      </c>
      <c r="C299" s="81"/>
      <c r="D299" s="75">
        <v>0</v>
      </c>
      <c r="E299" s="75"/>
      <c r="F299" s="75"/>
      <c r="G299" s="75"/>
      <c r="H299" s="75"/>
      <c r="I299" s="75"/>
      <c r="J299" s="83">
        <f>+ROUND(J298*D299/100,2)</f>
        <v>0</v>
      </c>
    </row>
    <row r="300" spans="1:10" ht="14.4" thickBot="1">
      <c r="A300" s="68"/>
      <c r="B300" s="73" t="s">
        <v>280</v>
      </c>
      <c r="C300" s="81"/>
      <c r="D300" s="75"/>
      <c r="E300" s="75"/>
      <c r="F300" s="75"/>
      <c r="G300" s="75"/>
      <c r="H300" s="75"/>
      <c r="I300" s="75"/>
      <c r="J300" s="83">
        <f>+J298+ J299</f>
        <v>0.28000000000000003</v>
      </c>
    </row>
    <row r="301" spans="1:10">
      <c r="A301" s="68"/>
      <c r="B301" s="69" t="s">
        <v>213</v>
      </c>
      <c r="C301" s="70"/>
      <c r="D301" s="72"/>
      <c r="E301" s="72"/>
      <c r="F301" s="72" t="s">
        <v>783</v>
      </c>
      <c r="G301" s="72"/>
      <c r="H301" s="72"/>
      <c r="I301" s="72" t="s">
        <v>784</v>
      </c>
      <c r="J301" s="310"/>
    </row>
    <row r="302" spans="1:10">
      <c r="A302" s="68"/>
      <c r="B302" s="77" t="s">
        <v>785</v>
      </c>
      <c r="C302" s="68"/>
      <c r="D302" s="79"/>
      <c r="E302" s="79"/>
      <c r="F302" s="79" t="s">
        <v>786</v>
      </c>
      <c r="G302" s="79"/>
      <c r="H302" s="79"/>
      <c r="I302" s="79"/>
      <c r="J302" s="316"/>
    </row>
    <row r="303" spans="1:10">
      <c r="A303" s="68"/>
      <c r="B303" s="77" t="s">
        <v>787</v>
      </c>
      <c r="C303" s="68"/>
      <c r="D303" s="79"/>
      <c r="E303" s="79"/>
      <c r="F303" s="79" t="s">
        <v>788</v>
      </c>
      <c r="G303" s="79"/>
      <c r="H303" s="79"/>
      <c r="I303" s="79"/>
      <c r="J303" s="316"/>
    </row>
    <row r="304" spans="1:10" ht="14.4" thickBot="1">
      <c r="A304" s="68"/>
      <c r="B304" s="84" t="s">
        <v>789</v>
      </c>
      <c r="C304" s="68"/>
      <c r="D304" s="79"/>
      <c r="E304" s="79"/>
      <c r="F304" s="79"/>
      <c r="G304" s="79"/>
      <c r="H304" s="79"/>
      <c r="I304" s="79"/>
      <c r="J304" s="317"/>
    </row>
    <row r="305" spans="1:10">
      <c r="A305" s="68"/>
      <c r="B305" s="70"/>
      <c r="C305" s="70"/>
      <c r="D305" s="72"/>
      <c r="E305" s="72"/>
      <c r="F305" s="72"/>
      <c r="G305" s="72"/>
      <c r="H305" s="72"/>
      <c r="I305" s="72"/>
      <c r="J305" s="72"/>
    </row>
    <row r="306" spans="1:10" ht="14.4" thickBot="1">
      <c r="A306" s="68"/>
      <c r="B306" s="68"/>
      <c r="C306" s="68"/>
      <c r="D306" s="79"/>
      <c r="E306" s="79"/>
      <c r="F306" s="79"/>
      <c r="G306" s="79"/>
      <c r="H306" s="79"/>
      <c r="I306" s="79"/>
      <c r="J306" s="79"/>
    </row>
    <row r="307" spans="1:10">
      <c r="A307" s="68"/>
      <c r="B307" s="69"/>
      <c r="C307" s="70"/>
      <c r="D307" s="71" t="s">
        <v>246</v>
      </c>
      <c r="E307" s="71"/>
      <c r="F307" s="71"/>
      <c r="G307" s="72"/>
      <c r="H307" s="72"/>
      <c r="I307" s="72"/>
      <c r="J307" s="310"/>
    </row>
    <row r="308" spans="1:10">
      <c r="A308" s="68"/>
      <c r="B308" s="73" t="s">
        <v>247</v>
      </c>
      <c r="C308" s="74" t="s">
        <v>69</v>
      </c>
      <c r="D308" s="75"/>
      <c r="E308" s="75"/>
      <c r="F308" s="75"/>
      <c r="G308" s="75"/>
      <c r="H308" s="76" t="s">
        <v>759</v>
      </c>
      <c r="I308" s="75"/>
      <c r="J308" s="83" t="s">
        <v>248</v>
      </c>
    </row>
    <row r="309" spans="1:10">
      <c r="A309" s="68"/>
      <c r="B309" s="77" t="s">
        <v>183</v>
      </c>
      <c r="C309" s="78" t="s">
        <v>807</v>
      </c>
      <c r="D309" s="79"/>
      <c r="E309" s="79"/>
      <c r="F309" s="79"/>
      <c r="G309" s="79"/>
      <c r="H309" s="80" t="s">
        <v>761</v>
      </c>
      <c r="I309" s="79"/>
      <c r="J309" s="311" t="s">
        <v>187</v>
      </c>
    </row>
    <row r="310" spans="1:10">
      <c r="A310" s="68"/>
      <c r="B310" s="73"/>
      <c r="C310" s="74"/>
      <c r="D310" s="75"/>
      <c r="E310" s="76"/>
      <c r="F310" s="76" t="s">
        <v>249</v>
      </c>
      <c r="G310" s="76"/>
      <c r="H310" s="76" t="s">
        <v>250</v>
      </c>
      <c r="I310" s="76"/>
      <c r="J310" s="83" t="s">
        <v>762</v>
      </c>
    </row>
    <row r="311" spans="1:10">
      <c r="A311" s="68"/>
      <c r="B311" s="77" t="s">
        <v>247</v>
      </c>
      <c r="C311" s="78" t="s">
        <v>251</v>
      </c>
      <c r="D311" s="79"/>
      <c r="E311" s="80" t="s">
        <v>182</v>
      </c>
      <c r="F311" s="76" t="s">
        <v>252</v>
      </c>
      <c r="G311" s="76" t="s">
        <v>253</v>
      </c>
      <c r="H311" s="76" t="s">
        <v>252</v>
      </c>
      <c r="I311" s="312" t="s">
        <v>253</v>
      </c>
      <c r="J311" s="311" t="s">
        <v>763</v>
      </c>
    </row>
    <row r="312" spans="1:10">
      <c r="A312" s="68"/>
      <c r="B312" s="313" t="s">
        <v>292</v>
      </c>
      <c r="C312" s="74" t="s">
        <v>293</v>
      </c>
      <c r="D312" s="75"/>
      <c r="E312" s="76">
        <v>1</v>
      </c>
      <c r="F312" s="76">
        <v>1</v>
      </c>
      <c r="G312" s="76">
        <v>0</v>
      </c>
      <c r="H312" s="76">
        <v>517.78</v>
      </c>
      <c r="I312" s="76">
        <v>240.34</v>
      </c>
      <c r="J312" s="83">
        <f>+ROUND(E312* ((F312*H312) + (G312*I312)),2)</f>
        <v>517.78</v>
      </c>
    </row>
    <row r="313" spans="1:10">
      <c r="A313" s="68"/>
      <c r="B313" s="314" t="s">
        <v>294</v>
      </c>
      <c r="C313" s="78" t="s">
        <v>295</v>
      </c>
      <c r="D313" s="79"/>
      <c r="E313" s="80">
        <v>1</v>
      </c>
      <c r="F313" s="80">
        <v>0.82</v>
      </c>
      <c r="G313" s="80">
        <v>0.18</v>
      </c>
      <c r="H313" s="80">
        <v>276.16000000000003</v>
      </c>
      <c r="I313" s="80">
        <v>98.17</v>
      </c>
      <c r="J313" s="311">
        <f>+ROUND(E313* ((F313*H313) + (G313*I313)),2)</f>
        <v>244.12</v>
      </c>
    </row>
    <row r="314" spans="1:10">
      <c r="A314" s="68"/>
      <c r="B314" s="314" t="s">
        <v>296</v>
      </c>
      <c r="C314" s="78" t="s">
        <v>297</v>
      </c>
      <c r="D314" s="79"/>
      <c r="E314" s="80">
        <v>1</v>
      </c>
      <c r="F314" s="80">
        <v>0.71</v>
      </c>
      <c r="G314" s="80">
        <v>0.28999999999999998</v>
      </c>
      <c r="H314" s="80">
        <v>244.69</v>
      </c>
      <c r="I314" s="80">
        <v>115.37</v>
      </c>
      <c r="J314" s="311">
        <f>+ROUND(E314* ((F314*H314) + (G314*I314)),2)</f>
        <v>207.19</v>
      </c>
    </row>
    <row r="315" spans="1:10">
      <c r="A315" s="68"/>
      <c r="B315" s="77" t="s">
        <v>183</v>
      </c>
      <c r="C315" s="78"/>
      <c r="D315" s="79"/>
      <c r="E315" s="80"/>
      <c r="F315" s="80"/>
      <c r="G315" s="80"/>
      <c r="H315" s="80"/>
      <c r="I315" s="80"/>
      <c r="J315" s="311"/>
    </row>
    <row r="316" spans="1:10">
      <c r="A316" s="68"/>
      <c r="B316" s="77" t="s">
        <v>183</v>
      </c>
      <c r="C316" s="78"/>
      <c r="D316" s="79"/>
      <c r="E316" s="80"/>
      <c r="F316" s="80"/>
      <c r="G316" s="80"/>
      <c r="H316" s="80"/>
      <c r="I316" s="80"/>
      <c r="J316" s="311"/>
    </row>
    <row r="317" spans="1:10">
      <c r="A317" s="68"/>
      <c r="B317" s="77" t="s">
        <v>183</v>
      </c>
      <c r="C317" s="78"/>
      <c r="D317" s="79"/>
      <c r="E317" s="80"/>
      <c r="F317" s="80"/>
      <c r="G317" s="80"/>
      <c r="H317" s="80"/>
      <c r="I317" s="80"/>
      <c r="J317" s="311"/>
    </row>
    <row r="318" spans="1:10">
      <c r="A318" s="68"/>
      <c r="B318" s="77" t="s">
        <v>183</v>
      </c>
      <c r="C318" s="78"/>
      <c r="D318" s="79"/>
      <c r="E318" s="80"/>
      <c r="F318" s="80"/>
      <c r="G318" s="80"/>
      <c r="H318" s="80"/>
      <c r="I318" s="80"/>
      <c r="J318" s="311"/>
    </row>
    <row r="319" spans="1:10">
      <c r="A319" s="68"/>
      <c r="B319" s="73"/>
      <c r="C319" s="81"/>
      <c r="D319" s="75"/>
      <c r="E319" s="75"/>
      <c r="F319" s="75"/>
      <c r="G319" s="75" t="s">
        <v>764</v>
      </c>
      <c r="H319" s="75"/>
      <c r="I319" s="75"/>
      <c r="J319" s="83">
        <f>+SUBTOTAL(9,J312:J318)</f>
        <v>969.08999999999992</v>
      </c>
    </row>
    <row r="320" spans="1:10">
      <c r="A320" s="68"/>
      <c r="B320" s="73" t="s">
        <v>247</v>
      </c>
      <c r="C320" s="74" t="s">
        <v>765</v>
      </c>
      <c r="D320" s="75"/>
      <c r="E320" s="75"/>
      <c r="F320" s="75"/>
      <c r="G320" s="75"/>
      <c r="H320" s="76" t="s">
        <v>182</v>
      </c>
      <c r="I320" s="76" t="s">
        <v>766</v>
      </c>
      <c r="J320" s="83" t="s">
        <v>767</v>
      </c>
    </row>
    <row r="321" spans="1:10">
      <c r="A321" s="68"/>
      <c r="B321" s="73" t="s">
        <v>258</v>
      </c>
      <c r="C321" s="74" t="s">
        <v>259</v>
      </c>
      <c r="D321" s="75"/>
      <c r="E321" s="75"/>
      <c r="F321" s="75"/>
      <c r="G321" s="75"/>
      <c r="H321" s="76">
        <v>8</v>
      </c>
      <c r="I321" s="76">
        <v>21.04</v>
      </c>
      <c r="J321" s="83">
        <f>+ROUND(H321*I321,2)</f>
        <v>168.32</v>
      </c>
    </row>
    <row r="322" spans="1:10">
      <c r="A322" s="68"/>
      <c r="B322" s="77" t="s">
        <v>183</v>
      </c>
      <c r="C322" s="78"/>
      <c r="D322" s="79"/>
      <c r="E322" s="79"/>
      <c r="F322" s="79"/>
      <c r="G322" s="79"/>
      <c r="H322" s="80"/>
      <c r="I322" s="80"/>
      <c r="J322" s="311"/>
    </row>
    <row r="323" spans="1:10">
      <c r="A323" s="68"/>
      <c r="B323" s="77" t="s">
        <v>183</v>
      </c>
      <c r="C323" s="78"/>
      <c r="D323" s="79"/>
      <c r="E323" s="79"/>
      <c r="F323" s="79"/>
      <c r="G323" s="79"/>
      <c r="H323" s="80"/>
      <c r="I323" s="80"/>
      <c r="J323" s="311"/>
    </row>
    <row r="324" spans="1:10">
      <c r="A324" s="68"/>
      <c r="B324" s="77" t="s">
        <v>183</v>
      </c>
      <c r="C324" s="78"/>
      <c r="D324" s="79"/>
      <c r="E324" s="79"/>
      <c r="F324" s="79"/>
      <c r="G324" s="79"/>
      <c r="H324" s="80"/>
      <c r="I324" s="80"/>
      <c r="J324" s="311"/>
    </row>
    <row r="325" spans="1:10">
      <c r="A325" s="68"/>
      <c r="B325" s="77" t="s">
        <v>183</v>
      </c>
      <c r="C325" s="78"/>
      <c r="D325" s="79"/>
      <c r="E325" s="79"/>
      <c r="F325" s="79"/>
      <c r="G325" s="79"/>
      <c r="H325" s="80"/>
      <c r="I325" s="80"/>
      <c r="J325" s="311"/>
    </row>
    <row r="326" spans="1:10">
      <c r="A326" s="68"/>
      <c r="B326" s="77" t="s">
        <v>183</v>
      </c>
      <c r="C326" s="78"/>
      <c r="D326" s="79"/>
      <c r="E326" s="79"/>
      <c r="F326" s="79"/>
      <c r="G326" s="79"/>
      <c r="H326" s="80"/>
      <c r="I326" s="80"/>
      <c r="J326" s="311"/>
    </row>
    <row r="327" spans="1:10">
      <c r="A327" s="68"/>
      <c r="B327" s="77" t="s">
        <v>183</v>
      </c>
      <c r="C327" s="78"/>
      <c r="D327" s="79"/>
      <c r="E327" s="79"/>
      <c r="F327" s="79"/>
      <c r="G327" s="79"/>
      <c r="H327" s="80"/>
      <c r="I327" s="80"/>
      <c r="J327" s="311"/>
    </row>
    <row r="328" spans="1:10">
      <c r="A328" s="68"/>
      <c r="B328" s="73"/>
      <c r="C328" s="81"/>
      <c r="D328" s="75"/>
      <c r="E328" s="75"/>
      <c r="F328" s="75"/>
      <c r="G328" s="75" t="s">
        <v>768</v>
      </c>
      <c r="H328" s="75"/>
      <c r="I328" s="75"/>
      <c r="J328" s="83">
        <f>+SUBTOTAL(9,J321:J327)</f>
        <v>168.32</v>
      </c>
    </row>
    <row r="329" spans="1:10">
      <c r="A329" s="68"/>
      <c r="B329" s="73"/>
      <c r="C329" s="81"/>
      <c r="D329" s="75"/>
      <c r="E329" s="75"/>
      <c r="F329" s="75" t="s">
        <v>769</v>
      </c>
      <c r="G329" s="75"/>
      <c r="H329" s="75"/>
      <c r="I329" s="75">
        <v>0</v>
      </c>
      <c r="J329" s="83">
        <f>+ROUND(I329*J328,2)</f>
        <v>0</v>
      </c>
    </row>
    <row r="330" spans="1:10">
      <c r="A330" s="68"/>
      <c r="B330" s="73"/>
      <c r="C330" s="81"/>
      <c r="D330" s="75"/>
      <c r="E330" s="75"/>
      <c r="F330" s="75" t="s">
        <v>260</v>
      </c>
      <c r="G330" s="75"/>
      <c r="H330" s="75"/>
      <c r="I330" s="75"/>
      <c r="J330" s="83">
        <f>+SUBTOTAL(9,J321:J329)</f>
        <v>168.32</v>
      </c>
    </row>
    <row r="331" spans="1:10">
      <c r="A331" s="68"/>
      <c r="B331" s="82"/>
      <c r="C331" s="81"/>
      <c r="D331" s="75"/>
      <c r="E331" s="75"/>
      <c r="F331" s="75"/>
      <c r="G331" s="75" t="s">
        <v>770</v>
      </c>
      <c r="H331" s="75"/>
      <c r="I331" s="75"/>
      <c r="J331" s="315">
        <f>+SUBTOTAL(9,J312:J330)</f>
        <v>1137.4099999999999</v>
      </c>
    </row>
    <row r="332" spans="1:10">
      <c r="A332" s="68"/>
      <c r="B332" s="82"/>
      <c r="C332" s="81" t="s">
        <v>261</v>
      </c>
      <c r="D332" s="75">
        <v>99.6</v>
      </c>
      <c r="E332" s="75"/>
      <c r="F332" s="75"/>
      <c r="G332" s="75" t="s">
        <v>262</v>
      </c>
      <c r="H332" s="75"/>
      <c r="I332" s="75"/>
      <c r="J332" s="315">
        <f>+ROUND(J331/D332,2)</f>
        <v>11.42</v>
      </c>
    </row>
    <row r="333" spans="1:10">
      <c r="A333" s="68"/>
      <c r="B333" s="73" t="s">
        <v>247</v>
      </c>
      <c r="C333" s="74" t="s">
        <v>263</v>
      </c>
      <c r="D333" s="75"/>
      <c r="E333" s="75"/>
      <c r="F333" s="75"/>
      <c r="G333" s="76" t="s">
        <v>248</v>
      </c>
      <c r="H333" s="76" t="s">
        <v>771</v>
      </c>
      <c r="I333" s="76" t="s">
        <v>264</v>
      </c>
      <c r="J333" s="83" t="s">
        <v>772</v>
      </c>
    </row>
    <row r="334" spans="1:10">
      <c r="A334" s="68"/>
      <c r="B334" s="73">
        <v>562484649</v>
      </c>
      <c r="C334" s="74" t="s">
        <v>808</v>
      </c>
      <c r="D334" s="75"/>
      <c r="E334" s="75"/>
      <c r="F334" s="75"/>
      <c r="G334" s="76" t="s">
        <v>187</v>
      </c>
      <c r="H334" s="76">
        <v>7.71</v>
      </c>
      <c r="I334" s="76">
        <v>1.02</v>
      </c>
      <c r="J334" s="83">
        <f>+ROUND(H334*I334,2)</f>
        <v>7.86</v>
      </c>
    </row>
    <row r="335" spans="1:10">
      <c r="A335" s="68"/>
      <c r="B335" s="77">
        <v>9199997</v>
      </c>
      <c r="C335" s="78" t="s">
        <v>773</v>
      </c>
      <c r="D335" s="79"/>
      <c r="E335" s="79"/>
      <c r="F335" s="79"/>
      <c r="G335" s="80" t="s">
        <v>774</v>
      </c>
      <c r="H335" s="80">
        <v>11.42</v>
      </c>
      <c r="I335" s="80">
        <v>4.6299999999999996E-3</v>
      </c>
      <c r="J335" s="311">
        <f>+ROUND(H335*I335,2)</f>
        <v>0.05</v>
      </c>
    </row>
    <row r="336" spans="1:10">
      <c r="A336" s="68"/>
      <c r="B336" s="77" t="s">
        <v>183</v>
      </c>
      <c r="C336" s="78"/>
      <c r="D336" s="79"/>
      <c r="E336" s="79"/>
      <c r="F336" s="79"/>
      <c r="G336" s="80"/>
      <c r="H336" s="80"/>
      <c r="I336" s="80"/>
      <c r="J336" s="311"/>
    </row>
    <row r="337" spans="1:10">
      <c r="A337" s="68"/>
      <c r="B337" s="77" t="s">
        <v>183</v>
      </c>
      <c r="C337" s="78"/>
      <c r="D337" s="79"/>
      <c r="E337" s="79"/>
      <c r="F337" s="79"/>
      <c r="G337" s="80"/>
      <c r="H337" s="80"/>
      <c r="I337" s="80"/>
      <c r="J337" s="311"/>
    </row>
    <row r="338" spans="1:10">
      <c r="A338" s="68"/>
      <c r="B338" s="77" t="s">
        <v>183</v>
      </c>
      <c r="C338" s="78"/>
      <c r="D338" s="79"/>
      <c r="E338" s="79"/>
      <c r="F338" s="79"/>
      <c r="G338" s="80"/>
      <c r="H338" s="80"/>
      <c r="I338" s="80"/>
      <c r="J338" s="311"/>
    </row>
    <row r="339" spans="1:10">
      <c r="A339" s="68"/>
      <c r="B339" s="77" t="s">
        <v>183</v>
      </c>
      <c r="C339" s="78"/>
      <c r="D339" s="79"/>
      <c r="E339" s="79"/>
      <c r="F339" s="79"/>
      <c r="G339" s="80"/>
      <c r="H339" s="80"/>
      <c r="I339" s="80"/>
      <c r="J339" s="311"/>
    </row>
    <row r="340" spans="1:10">
      <c r="A340" s="68"/>
      <c r="B340" s="77" t="s">
        <v>183</v>
      </c>
      <c r="C340" s="78"/>
      <c r="D340" s="79"/>
      <c r="E340" s="79"/>
      <c r="F340" s="79"/>
      <c r="G340" s="80"/>
      <c r="H340" s="80"/>
      <c r="I340" s="80"/>
      <c r="J340" s="311"/>
    </row>
    <row r="341" spans="1:10">
      <c r="A341" s="68"/>
      <c r="B341" s="73"/>
      <c r="C341" s="81"/>
      <c r="D341" s="75"/>
      <c r="E341" s="75"/>
      <c r="F341" s="75"/>
      <c r="G341" s="75" t="s">
        <v>268</v>
      </c>
      <c r="H341" s="75"/>
      <c r="I341" s="75"/>
      <c r="J341" s="83">
        <f>+SUBTOTAL(9,J334:J340)</f>
        <v>7.91</v>
      </c>
    </row>
    <row r="342" spans="1:10">
      <c r="A342" s="68"/>
      <c r="B342" s="73" t="s">
        <v>247</v>
      </c>
      <c r="C342" s="74" t="s">
        <v>269</v>
      </c>
      <c r="D342" s="75"/>
      <c r="E342" s="75"/>
      <c r="F342" s="75"/>
      <c r="G342" s="76" t="s">
        <v>248</v>
      </c>
      <c r="H342" s="76" t="s">
        <v>771</v>
      </c>
      <c r="I342" s="76" t="s">
        <v>264</v>
      </c>
      <c r="J342" s="83" t="s">
        <v>772</v>
      </c>
    </row>
    <row r="343" spans="1:10">
      <c r="A343" s="68"/>
      <c r="B343" s="73" t="s">
        <v>809</v>
      </c>
      <c r="C343" s="74" t="s">
        <v>810</v>
      </c>
      <c r="D343" s="75"/>
      <c r="E343" s="75"/>
      <c r="F343" s="75"/>
      <c r="G343" s="76" t="s">
        <v>187</v>
      </c>
      <c r="H343" s="76">
        <v>228.53</v>
      </c>
      <c r="I343" s="76">
        <v>1.02</v>
      </c>
      <c r="J343" s="83">
        <f>+ROUND(H343*I343,2)</f>
        <v>233.1</v>
      </c>
    </row>
    <row r="344" spans="1:10">
      <c r="A344" s="68"/>
      <c r="B344" s="77" t="s">
        <v>183</v>
      </c>
      <c r="C344" s="78"/>
      <c r="D344" s="79"/>
      <c r="E344" s="79"/>
      <c r="F344" s="79"/>
      <c r="G344" s="80"/>
      <c r="H344" s="80"/>
      <c r="I344" s="80"/>
      <c r="J344" s="311"/>
    </row>
    <row r="345" spans="1:10">
      <c r="A345" s="68"/>
      <c r="B345" s="77" t="s">
        <v>183</v>
      </c>
      <c r="C345" s="78"/>
      <c r="D345" s="79"/>
      <c r="E345" s="79"/>
      <c r="F345" s="79"/>
      <c r="G345" s="80"/>
      <c r="H345" s="80"/>
      <c r="I345" s="80"/>
      <c r="J345" s="311"/>
    </row>
    <row r="346" spans="1:10">
      <c r="A346" s="68"/>
      <c r="B346" s="77" t="s">
        <v>183</v>
      </c>
      <c r="C346" s="78"/>
      <c r="D346" s="79"/>
      <c r="E346" s="79"/>
      <c r="F346" s="79"/>
      <c r="G346" s="80"/>
      <c r="H346" s="80"/>
      <c r="I346" s="80"/>
      <c r="J346" s="311"/>
    </row>
    <row r="347" spans="1:10">
      <c r="A347" s="68"/>
      <c r="B347" s="77" t="s">
        <v>183</v>
      </c>
      <c r="C347" s="78"/>
      <c r="D347" s="79"/>
      <c r="E347" s="79"/>
      <c r="F347" s="79"/>
      <c r="G347" s="80"/>
      <c r="H347" s="80"/>
      <c r="I347" s="80"/>
      <c r="J347" s="311"/>
    </row>
    <row r="348" spans="1:10">
      <c r="A348" s="68"/>
      <c r="B348" s="73"/>
      <c r="C348" s="81"/>
      <c r="D348" s="75"/>
      <c r="E348" s="75"/>
      <c r="F348" s="75"/>
      <c r="G348" s="75" t="s">
        <v>270</v>
      </c>
      <c r="H348" s="75"/>
      <c r="I348" s="75"/>
      <c r="J348" s="83">
        <f>+SUBTOTAL(9,J343:J347)</f>
        <v>233.1</v>
      </c>
    </row>
    <row r="349" spans="1:10">
      <c r="A349" s="68"/>
      <c r="B349" s="73" t="s">
        <v>247</v>
      </c>
      <c r="C349" s="74" t="s">
        <v>273</v>
      </c>
      <c r="D349" s="76" t="s">
        <v>274</v>
      </c>
      <c r="E349" s="76" t="s">
        <v>777</v>
      </c>
      <c r="F349" s="76" t="s">
        <v>778</v>
      </c>
      <c r="G349" s="76" t="s">
        <v>779</v>
      </c>
      <c r="H349" s="76" t="s">
        <v>780</v>
      </c>
      <c r="I349" s="76" t="s">
        <v>264</v>
      </c>
      <c r="J349" s="83" t="s">
        <v>781</v>
      </c>
    </row>
    <row r="350" spans="1:10">
      <c r="A350" s="68"/>
      <c r="B350" s="73">
        <v>416248</v>
      </c>
      <c r="C350" s="74" t="s">
        <v>811</v>
      </c>
      <c r="D350" s="76" t="s">
        <v>275</v>
      </c>
      <c r="E350" s="76">
        <v>0</v>
      </c>
      <c r="F350" s="76">
        <v>25</v>
      </c>
      <c r="G350" s="76">
        <v>25</v>
      </c>
      <c r="H350" s="76">
        <v>0.79</v>
      </c>
      <c r="I350" s="76">
        <v>1.02</v>
      </c>
      <c r="J350" s="83">
        <f>+ROUND(G350*H350*I350,2)</f>
        <v>20.149999999999999</v>
      </c>
    </row>
    <row r="351" spans="1:10">
      <c r="A351" s="68"/>
      <c r="B351" s="77" t="s">
        <v>183</v>
      </c>
      <c r="C351" s="78"/>
      <c r="D351" s="80"/>
      <c r="E351" s="80"/>
      <c r="F351" s="80"/>
      <c r="G351" s="80"/>
      <c r="H351" s="80"/>
      <c r="I351" s="80"/>
      <c r="J351" s="311"/>
    </row>
    <row r="352" spans="1:10">
      <c r="A352" s="68"/>
      <c r="B352" s="77" t="s">
        <v>183</v>
      </c>
      <c r="C352" s="78"/>
      <c r="D352" s="80"/>
      <c r="E352" s="80"/>
      <c r="F352" s="80"/>
      <c r="G352" s="80"/>
      <c r="H352" s="80"/>
      <c r="I352" s="80"/>
      <c r="J352" s="311"/>
    </row>
    <row r="353" spans="1:10">
      <c r="A353" s="68"/>
      <c r="B353" s="77" t="s">
        <v>183</v>
      </c>
      <c r="C353" s="78"/>
      <c r="D353" s="80"/>
      <c r="E353" s="80"/>
      <c r="F353" s="80"/>
      <c r="G353" s="80"/>
      <c r="H353" s="80"/>
      <c r="I353" s="80"/>
      <c r="J353" s="311"/>
    </row>
    <row r="354" spans="1:10">
      <c r="A354" s="68"/>
      <c r="B354" s="77" t="s">
        <v>183</v>
      </c>
      <c r="C354" s="78"/>
      <c r="D354" s="80"/>
      <c r="E354" s="80"/>
      <c r="F354" s="80"/>
      <c r="G354" s="80"/>
      <c r="H354" s="80"/>
      <c r="I354" s="80"/>
      <c r="J354" s="311"/>
    </row>
    <row r="355" spans="1:10">
      <c r="A355" s="68"/>
      <c r="B355" s="77" t="s">
        <v>183</v>
      </c>
      <c r="C355" s="78"/>
      <c r="D355" s="80"/>
      <c r="E355" s="80"/>
      <c r="F355" s="80"/>
      <c r="G355" s="80"/>
      <c r="H355" s="80"/>
      <c r="I355" s="80"/>
      <c r="J355" s="311"/>
    </row>
    <row r="356" spans="1:10">
      <c r="A356" s="68"/>
      <c r="B356" s="77" t="s">
        <v>183</v>
      </c>
      <c r="C356" s="78"/>
      <c r="D356" s="80"/>
      <c r="E356" s="80"/>
      <c r="F356" s="80"/>
      <c r="G356" s="80"/>
      <c r="H356" s="80"/>
      <c r="I356" s="80"/>
      <c r="J356" s="311"/>
    </row>
    <row r="357" spans="1:10">
      <c r="A357" s="68"/>
      <c r="B357" s="73"/>
      <c r="C357" s="81"/>
      <c r="D357" s="75"/>
      <c r="E357" s="75"/>
      <c r="F357" s="75"/>
      <c r="G357" s="75" t="s">
        <v>277</v>
      </c>
      <c r="H357" s="75"/>
      <c r="I357" s="75"/>
      <c r="J357" s="83">
        <f>+SUBTOTAL(9,J350:J356)</f>
        <v>20.149999999999999</v>
      </c>
    </row>
    <row r="358" spans="1:10">
      <c r="A358" s="68"/>
      <c r="B358" s="73" t="s">
        <v>278</v>
      </c>
      <c r="C358" s="81"/>
      <c r="D358" s="75"/>
      <c r="E358" s="75"/>
      <c r="F358" s="75"/>
      <c r="G358" s="75"/>
      <c r="H358" s="75"/>
      <c r="I358" s="75"/>
      <c r="J358" s="83">
        <f>+SUBTOTAL(9,J332:J356)</f>
        <v>272.58</v>
      </c>
    </row>
    <row r="359" spans="1:10">
      <c r="A359" s="68"/>
      <c r="B359" s="73" t="s">
        <v>279</v>
      </c>
      <c r="C359" s="81"/>
      <c r="D359" s="75">
        <v>0</v>
      </c>
      <c r="E359" s="75"/>
      <c r="F359" s="75"/>
      <c r="G359" s="75"/>
      <c r="H359" s="75"/>
      <c r="I359" s="75"/>
      <c r="J359" s="83">
        <f>+ROUND(J358*D359/100,2)</f>
        <v>0</v>
      </c>
    </row>
    <row r="360" spans="1:10" ht="14.4" thickBot="1">
      <c r="A360" s="68"/>
      <c r="B360" s="73" t="s">
        <v>280</v>
      </c>
      <c r="C360" s="81"/>
      <c r="D360" s="75"/>
      <c r="E360" s="75"/>
      <c r="F360" s="75"/>
      <c r="G360" s="75"/>
      <c r="H360" s="75"/>
      <c r="I360" s="75"/>
      <c r="J360" s="83">
        <f>+J358+ J359</f>
        <v>272.58</v>
      </c>
    </row>
    <row r="361" spans="1:10">
      <c r="A361" s="68"/>
      <c r="B361" s="69" t="s">
        <v>213</v>
      </c>
      <c r="C361" s="70"/>
      <c r="D361" s="72"/>
      <c r="E361" s="72"/>
      <c r="F361" s="72" t="s">
        <v>783</v>
      </c>
      <c r="G361" s="72"/>
      <c r="H361" s="72"/>
      <c r="I361" s="72" t="s">
        <v>784</v>
      </c>
      <c r="J361" s="310"/>
    </row>
    <row r="362" spans="1:10">
      <c r="A362" s="68"/>
      <c r="B362" s="77" t="s">
        <v>785</v>
      </c>
      <c r="C362" s="68"/>
      <c r="D362" s="79"/>
      <c r="E362" s="79"/>
      <c r="F362" s="79" t="s">
        <v>786</v>
      </c>
      <c r="G362" s="79"/>
      <c r="H362" s="79"/>
      <c r="I362" s="79"/>
      <c r="J362" s="316"/>
    </row>
    <row r="363" spans="1:10">
      <c r="A363" s="68"/>
      <c r="B363" s="77" t="s">
        <v>787</v>
      </c>
      <c r="C363" s="68"/>
      <c r="D363" s="79"/>
      <c r="E363" s="79"/>
      <c r="F363" s="79" t="s">
        <v>788</v>
      </c>
      <c r="G363" s="79"/>
      <c r="H363" s="79"/>
      <c r="I363" s="79"/>
      <c r="J363" s="316"/>
    </row>
    <row r="364" spans="1:10" ht="14.4" thickBot="1">
      <c r="A364" s="68"/>
      <c r="B364" s="84" t="s">
        <v>789</v>
      </c>
      <c r="C364" s="68"/>
      <c r="D364" s="79"/>
      <c r="E364" s="79"/>
      <c r="F364" s="79"/>
      <c r="G364" s="79"/>
      <c r="H364" s="79"/>
      <c r="I364" s="79"/>
      <c r="J364" s="317"/>
    </row>
    <row r="365" spans="1:10">
      <c r="A365" s="68"/>
      <c r="B365" s="70"/>
      <c r="C365" s="70"/>
      <c r="D365" s="72"/>
      <c r="E365" s="72"/>
      <c r="F365" s="72"/>
      <c r="G365" s="72"/>
      <c r="H365" s="72"/>
      <c r="I365" s="72"/>
      <c r="J365" s="72"/>
    </row>
    <row r="366" spans="1:10" ht="14.4" thickBot="1">
      <c r="A366" s="68"/>
      <c r="B366" s="68"/>
      <c r="C366" s="68"/>
      <c r="D366" s="79"/>
      <c r="E366" s="79"/>
      <c r="F366" s="79"/>
      <c r="G366" s="79"/>
      <c r="H366" s="79"/>
      <c r="I366" s="79"/>
      <c r="J366" s="79"/>
    </row>
    <row r="367" spans="1:10">
      <c r="A367" s="68"/>
      <c r="B367" s="69"/>
      <c r="C367" s="70"/>
      <c r="D367" s="71" t="s">
        <v>246</v>
      </c>
      <c r="E367" s="71"/>
      <c r="F367" s="71"/>
      <c r="G367" s="72"/>
      <c r="H367" s="72"/>
      <c r="I367" s="72"/>
      <c r="J367" s="310"/>
    </row>
    <row r="368" spans="1:10">
      <c r="A368" s="68"/>
      <c r="B368" s="73" t="s">
        <v>247</v>
      </c>
      <c r="C368" s="74" t="s">
        <v>69</v>
      </c>
      <c r="D368" s="75"/>
      <c r="E368" s="75"/>
      <c r="F368" s="75"/>
      <c r="G368" s="75"/>
      <c r="H368" s="76" t="s">
        <v>759</v>
      </c>
      <c r="I368" s="75"/>
      <c r="J368" s="83" t="s">
        <v>248</v>
      </c>
    </row>
    <row r="369" spans="1:10">
      <c r="A369" s="68"/>
      <c r="B369" s="77" t="s">
        <v>809</v>
      </c>
      <c r="C369" s="78" t="s">
        <v>812</v>
      </c>
      <c r="D369" s="79"/>
      <c r="E369" s="79"/>
      <c r="F369" s="79"/>
      <c r="G369" s="79"/>
      <c r="H369" s="80" t="s">
        <v>761</v>
      </c>
      <c r="I369" s="79"/>
      <c r="J369" s="311" t="s">
        <v>187</v>
      </c>
    </row>
    <row r="370" spans="1:10">
      <c r="A370" s="68"/>
      <c r="B370" s="73"/>
      <c r="C370" s="74"/>
      <c r="D370" s="75"/>
      <c r="E370" s="76"/>
      <c r="F370" s="76" t="s">
        <v>249</v>
      </c>
      <c r="G370" s="76"/>
      <c r="H370" s="76" t="s">
        <v>250</v>
      </c>
      <c r="I370" s="76"/>
      <c r="J370" s="83" t="s">
        <v>762</v>
      </c>
    </row>
    <row r="371" spans="1:10">
      <c r="A371" s="68"/>
      <c r="B371" s="77" t="s">
        <v>247</v>
      </c>
      <c r="C371" s="78" t="s">
        <v>251</v>
      </c>
      <c r="D371" s="79"/>
      <c r="E371" s="80" t="s">
        <v>182</v>
      </c>
      <c r="F371" s="76" t="s">
        <v>252</v>
      </c>
      <c r="G371" s="76" t="s">
        <v>253</v>
      </c>
      <c r="H371" s="76" t="s">
        <v>252</v>
      </c>
      <c r="I371" s="312" t="s">
        <v>253</v>
      </c>
      <c r="J371" s="311" t="s">
        <v>763</v>
      </c>
    </row>
    <row r="372" spans="1:10">
      <c r="A372" s="68"/>
      <c r="B372" s="313" t="s">
        <v>301</v>
      </c>
      <c r="C372" s="74" t="s">
        <v>302</v>
      </c>
      <c r="D372" s="75"/>
      <c r="E372" s="76">
        <v>1</v>
      </c>
      <c r="F372" s="76">
        <v>1</v>
      </c>
      <c r="G372" s="76">
        <v>0</v>
      </c>
      <c r="H372" s="76">
        <v>423.21</v>
      </c>
      <c r="I372" s="76">
        <v>22.38</v>
      </c>
      <c r="J372" s="83">
        <f>+ROUND(E372* ((F372*H372) + (G372*I372)),2)</f>
        <v>423.21</v>
      </c>
    </row>
    <row r="373" spans="1:10">
      <c r="A373" s="68"/>
      <c r="B373" s="314" t="s">
        <v>290</v>
      </c>
      <c r="C373" s="78" t="s">
        <v>291</v>
      </c>
      <c r="D373" s="79"/>
      <c r="E373" s="80">
        <v>2</v>
      </c>
      <c r="F373" s="80">
        <v>1</v>
      </c>
      <c r="G373" s="80">
        <v>0</v>
      </c>
      <c r="H373" s="80">
        <v>54.88</v>
      </c>
      <c r="I373" s="80">
        <v>37.49</v>
      </c>
      <c r="J373" s="311">
        <f>+ROUND(E373* ((F373*H373) + (G373*I373)),2)</f>
        <v>109.76</v>
      </c>
    </row>
    <row r="374" spans="1:10">
      <c r="A374" s="68"/>
      <c r="B374" s="314" t="s">
        <v>303</v>
      </c>
      <c r="C374" s="78" t="s">
        <v>304</v>
      </c>
      <c r="D374" s="79"/>
      <c r="E374" s="80">
        <v>1</v>
      </c>
      <c r="F374" s="80">
        <v>1</v>
      </c>
      <c r="G374" s="80">
        <v>0</v>
      </c>
      <c r="H374" s="80">
        <v>70.739999999999995</v>
      </c>
      <c r="I374" s="80">
        <v>40.17</v>
      </c>
      <c r="J374" s="311">
        <f>+ROUND(E374* ((F374*H374) + (G374*I374)),2)</f>
        <v>70.739999999999995</v>
      </c>
    </row>
    <row r="375" spans="1:10">
      <c r="A375" s="68"/>
      <c r="B375" s="314" t="s">
        <v>305</v>
      </c>
      <c r="C375" s="78" t="s">
        <v>306</v>
      </c>
      <c r="D375" s="79"/>
      <c r="E375" s="80">
        <v>1</v>
      </c>
      <c r="F375" s="80">
        <v>0.79</v>
      </c>
      <c r="G375" s="80">
        <v>0.21</v>
      </c>
      <c r="H375" s="80">
        <v>190.98</v>
      </c>
      <c r="I375" s="80">
        <v>91.51</v>
      </c>
      <c r="J375" s="311">
        <f>+ROUND(E375* ((F375*H375) + (G375*I375)),2)</f>
        <v>170.09</v>
      </c>
    </row>
    <row r="376" spans="1:10">
      <c r="A376" s="68"/>
      <c r="B376" s="314" t="s">
        <v>307</v>
      </c>
      <c r="C376" s="78" t="s">
        <v>308</v>
      </c>
      <c r="D376" s="79"/>
      <c r="E376" s="80">
        <v>1</v>
      </c>
      <c r="F376" s="80">
        <v>1</v>
      </c>
      <c r="G376" s="80">
        <v>0</v>
      </c>
      <c r="H376" s="80">
        <v>1167.48</v>
      </c>
      <c r="I376" s="80">
        <v>618.23</v>
      </c>
      <c r="J376" s="311">
        <f>+ROUND(E376* ((F376*H376) + (G376*I376)),2)</f>
        <v>1167.48</v>
      </c>
    </row>
    <row r="377" spans="1:10">
      <c r="A377" s="68"/>
      <c r="B377" s="77" t="s">
        <v>183</v>
      </c>
      <c r="C377" s="78"/>
      <c r="D377" s="79"/>
      <c r="E377" s="80"/>
      <c r="F377" s="80"/>
      <c r="G377" s="80"/>
      <c r="H377" s="80"/>
      <c r="I377" s="80"/>
      <c r="J377" s="311"/>
    </row>
    <row r="378" spans="1:10">
      <c r="A378" s="68"/>
      <c r="B378" s="77" t="s">
        <v>183</v>
      </c>
      <c r="C378" s="78"/>
      <c r="D378" s="79"/>
      <c r="E378" s="80"/>
      <c r="F378" s="80"/>
      <c r="G378" s="80"/>
      <c r="H378" s="80"/>
      <c r="I378" s="80"/>
      <c r="J378" s="311"/>
    </row>
    <row r="379" spans="1:10">
      <c r="A379" s="68"/>
      <c r="B379" s="73"/>
      <c r="C379" s="81"/>
      <c r="D379" s="75"/>
      <c r="E379" s="75"/>
      <c r="F379" s="75"/>
      <c r="G379" s="75" t="s">
        <v>764</v>
      </c>
      <c r="H379" s="75"/>
      <c r="I379" s="75"/>
      <c r="J379" s="83">
        <f>+SUBTOTAL(9,J372:J378)</f>
        <v>1941.2800000000002</v>
      </c>
    </row>
    <row r="380" spans="1:10">
      <c r="A380" s="68"/>
      <c r="B380" s="73" t="s">
        <v>247</v>
      </c>
      <c r="C380" s="74" t="s">
        <v>765</v>
      </c>
      <c r="D380" s="75"/>
      <c r="E380" s="75"/>
      <c r="F380" s="75"/>
      <c r="G380" s="75"/>
      <c r="H380" s="76" t="s">
        <v>182</v>
      </c>
      <c r="I380" s="76" t="s">
        <v>766</v>
      </c>
      <c r="J380" s="83" t="s">
        <v>767</v>
      </c>
    </row>
    <row r="381" spans="1:10">
      <c r="A381" s="68"/>
      <c r="B381" s="73" t="s">
        <v>258</v>
      </c>
      <c r="C381" s="74" t="s">
        <v>259</v>
      </c>
      <c r="D381" s="75"/>
      <c r="E381" s="75"/>
      <c r="F381" s="75"/>
      <c r="G381" s="75"/>
      <c r="H381" s="76">
        <v>4</v>
      </c>
      <c r="I381" s="76">
        <v>21.04</v>
      </c>
      <c r="J381" s="83">
        <f>+ROUND(H381*I381,2)</f>
        <v>84.16</v>
      </c>
    </row>
    <row r="382" spans="1:10">
      <c r="A382" s="68"/>
      <c r="B382" s="77" t="s">
        <v>183</v>
      </c>
      <c r="C382" s="78"/>
      <c r="D382" s="79"/>
      <c r="E382" s="79"/>
      <c r="F382" s="79"/>
      <c r="G382" s="79"/>
      <c r="H382" s="80"/>
      <c r="I382" s="80"/>
      <c r="J382" s="311"/>
    </row>
    <row r="383" spans="1:10">
      <c r="A383" s="68"/>
      <c r="B383" s="77" t="s">
        <v>183</v>
      </c>
      <c r="C383" s="78"/>
      <c r="D383" s="79"/>
      <c r="E383" s="79"/>
      <c r="F383" s="79"/>
      <c r="G383" s="79"/>
      <c r="H383" s="80"/>
      <c r="I383" s="80"/>
      <c r="J383" s="311"/>
    </row>
    <row r="384" spans="1:10">
      <c r="A384" s="68"/>
      <c r="B384" s="77" t="s">
        <v>183</v>
      </c>
      <c r="C384" s="78"/>
      <c r="D384" s="79"/>
      <c r="E384" s="79"/>
      <c r="F384" s="79"/>
      <c r="G384" s="79"/>
      <c r="H384" s="80"/>
      <c r="I384" s="80"/>
      <c r="J384" s="311"/>
    </row>
    <row r="385" spans="1:10">
      <c r="A385" s="68"/>
      <c r="B385" s="77" t="s">
        <v>183</v>
      </c>
      <c r="C385" s="78"/>
      <c r="D385" s="79"/>
      <c r="E385" s="79"/>
      <c r="F385" s="79"/>
      <c r="G385" s="79"/>
      <c r="H385" s="80"/>
      <c r="I385" s="80"/>
      <c r="J385" s="311"/>
    </row>
    <row r="386" spans="1:10">
      <c r="A386" s="68"/>
      <c r="B386" s="77" t="s">
        <v>183</v>
      </c>
      <c r="C386" s="78"/>
      <c r="D386" s="79"/>
      <c r="E386" s="79"/>
      <c r="F386" s="79"/>
      <c r="G386" s="79"/>
      <c r="H386" s="80"/>
      <c r="I386" s="80"/>
      <c r="J386" s="311"/>
    </row>
    <row r="387" spans="1:10">
      <c r="A387" s="68"/>
      <c r="B387" s="77" t="s">
        <v>183</v>
      </c>
      <c r="C387" s="78"/>
      <c r="D387" s="79"/>
      <c r="E387" s="79"/>
      <c r="F387" s="79"/>
      <c r="G387" s="79"/>
      <c r="H387" s="80"/>
      <c r="I387" s="80"/>
      <c r="J387" s="311"/>
    </row>
    <row r="388" spans="1:10">
      <c r="A388" s="68"/>
      <c r="B388" s="73"/>
      <c r="C388" s="81"/>
      <c r="D388" s="75"/>
      <c r="E388" s="75"/>
      <c r="F388" s="75"/>
      <c r="G388" s="75" t="s">
        <v>768</v>
      </c>
      <c r="H388" s="75"/>
      <c r="I388" s="75"/>
      <c r="J388" s="83">
        <f>+SUBTOTAL(9,J381:J387)</f>
        <v>84.16</v>
      </c>
    </row>
    <row r="389" spans="1:10">
      <c r="A389" s="68"/>
      <c r="B389" s="73"/>
      <c r="C389" s="81"/>
      <c r="D389" s="75"/>
      <c r="E389" s="75"/>
      <c r="F389" s="75" t="s">
        <v>769</v>
      </c>
      <c r="G389" s="75"/>
      <c r="H389" s="75"/>
      <c r="I389" s="75">
        <v>0</v>
      </c>
      <c r="J389" s="83">
        <f>+ROUND(I389*J388,2)</f>
        <v>0</v>
      </c>
    </row>
    <row r="390" spans="1:10">
      <c r="A390" s="68"/>
      <c r="B390" s="73"/>
      <c r="C390" s="81"/>
      <c r="D390" s="75"/>
      <c r="E390" s="75"/>
      <c r="F390" s="75" t="s">
        <v>260</v>
      </c>
      <c r="G390" s="75"/>
      <c r="H390" s="75"/>
      <c r="I390" s="75"/>
      <c r="J390" s="83">
        <f>+SUBTOTAL(9,J381:J389)</f>
        <v>84.16</v>
      </c>
    </row>
    <row r="391" spans="1:10">
      <c r="A391" s="68"/>
      <c r="B391" s="82"/>
      <c r="C391" s="81"/>
      <c r="D391" s="75"/>
      <c r="E391" s="75"/>
      <c r="F391" s="75"/>
      <c r="G391" s="75" t="s">
        <v>770</v>
      </c>
      <c r="H391" s="75"/>
      <c r="I391" s="75"/>
      <c r="J391" s="315">
        <f>+SUBTOTAL(9,J372:J390)</f>
        <v>2025.4400000000003</v>
      </c>
    </row>
    <row r="392" spans="1:10">
      <c r="A392" s="68"/>
      <c r="B392" s="82"/>
      <c r="C392" s="81" t="s">
        <v>261</v>
      </c>
      <c r="D392" s="75">
        <v>99.6</v>
      </c>
      <c r="E392" s="75"/>
      <c r="F392" s="75"/>
      <c r="G392" s="75" t="s">
        <v>262</v>
      </c>
      <c r="H392" s="75"/>
      <c r="I392" s="75"/>
      <c r="J392" s="315">
        <f>+ROUND(J391/D392,2)</f>
        <v>20.34</v>
      </c>
    </row>
    <row r="393" spans="1:10">
      <c r="A393" s="68"/>
      <c r="B393" s="73" t="s">
        <v>247</v>
      </c>
      <c r="C393" s="74" t="s">
        <v>263</v>
      </c>
      <c r="D393" s="75"/>
      <c r="E393" s="75"/>
      <c r="F393" s="75"/>
      <c r="G393" s="76" t="s">
        <v>248</v>
      </c>
      <c r="H393" s="76" t="s">
        <v>771</v>
      </c>
      <c r="I393" s="76" t="s">
        <v>264</v>
      </c>
      <c r="J393" s="83" t="s">
        <v>772</v>
      </c>
    </row>
    <row r="394" spans="1:10">
      <c r="A394" s="68"/>
      <c r="B394" s="73" t="s">
        <v>792</v>
      </c>
      <c r="C394" s="74" t="s">
        <v>793</v>
      </c>
      <c r="D394" s="75"/>
      <c r="E394" s="75"/>
      <c r="F394" s="75"/>
      <c r="G394" s="76" t="s">
        <v>184</v>
      </c>
      <c r="H394" s="76">
        <v>91</v>
      </c>
      <c r="I394" s="76">
        <v>3.1370000000000002E-2</v>
      </c>
      <c r="J394" s="83">
        <f t="shared" ref="J394:J405" si="1">+ROUND(H394*I394,2)</f>
        <v>2.85</v>
      </c>
    </row>
    <row r="395" spans="1:10">
      <c r="A395" s="68"/>
      <c r="B395" s="77" t="s">
        <v>794</v>
      </c>
      <c r="C395" s="78" t="s">
        <v>795</v>
      </c>
      <c r="D395" s="79"/>
      <c r="E395" s="79"/>
      <c r="F395" s="79"/>
      <c r="G395" s="80" t="s">
        <v>184</v>
      </c>
      <c r="H395" s="80">
        <v>45</v>
      </c>
      <c r="I395" s="80">
        <v>0.37647000000000003</v>
      </c>
      <c r="J395" s="311">
        <f t="shared" si="1"/>
        <v>16.940000000000001</v>
      </c>
    </row>
    <row r="396" spans="1:10">
      <c r="A396" s="68"/>
      <c r="B396" s="77" t="s">
        <v>796</v>
      </c>
      <c r="C396" s="78" t="s">
        <v>797</v>
      </c>
      <c r="D396" s="79"/>
      <c r="E396" s="79"/>
      <c r="F396" s="79"/>
      <c r="G396" s="80" t="s">
        <v>184</v>
      </c>
      <c r="H396" s="80">
        <v>94.9</v>
      </c>
      <c r="I396" s="80">
        <v>4.7059999999999998E-2</v>
      </c>
      <c r="J396" s="311">
        <f t="shared" si="1"/>
        <v>4.47</v>
      </c>
    </row>
    <row r="397" spans="1:10">
      <c r="A397" s="68"/>
      <c r="B397" s="77" t="s">
        <v>309</v>
      </c>
      <c r="C397" s="78" t="s">
        <v>310</v>
      </c>
      <c r="D397" s="79"/>
      <c r="E397" s="79"/>
      <c r="F397" s="79"/>
      <c r="G397" s="80" t="s">
        <v>311</v>
      </c>
      <c r="H397" s="80">
        <v>0.41</v>
      </c>
      <c r="I397" s="80">
        <v>70.58</v>
      </c>
      <c r="J397" s="311">
        <f t="shared" si="1"/>
        <v>28.94</v>
      </c>
    </row>
    <row r="398" spans="1:10">
      <c r="A398" s="68"/>
      <c r="B398" s="77" t="s">
        <v>798</v>
      </c>
      <c r="C398" s="78" t="s">
        <v>799</v>
      </c>
      <c r="D398" s="79"/>
      <c r="E398" s="79"/>
      <c r="F398" s="79"/>
      <c r="G398" s="80" t="s">
        <v>184</v>
      </c>
      <c r="H398" s="80">
        <v>95.55</v>
      </c>
      <c r="I398" s="80">
        <v>0.12548999999999999</v>
      </c>
      <c r="J398" s="311">
        <f t="shared" si="1"/>
        <v>11.99</v>
      </c>
    </row>
    <row r="399" spans="1:10">
      <c r="A399" s="68"/>
      <c r="B399" s="77" t="s">
        <v>312</v>
      </c>
      <c r="C399" s="78" t="s">
        <v>561</v>
      </c>
      <c r="D399" s="79"/>
      <c r="E399" s="79"/>
      <c r="F399" s="79"/>
      <c r="G399" s="80" t="s">
        <v>189</v>
      </c>
      <c r="H399" s="80">
        <v>5.83</v>
      </c>
      <c r="I399" s="80">
        <v>8</v>
      </c>
      <c r="J399" s="311">
        <f t="shared" si="1"/>
        <v>46.64</v>
      </c>
    </row>
    <row r="400" spans="1:10">
      <c r="A400" s="68"/>
      <c r="B400" s="77" t="s">
        <v>813</v>
      </c>
      <c r="C400" s="78" t="s">
        <v>814</v>
      </c>
      <c r="D400" s="79"/>
      <c r="E400" s="79"/>
      <c r="F400" s="79"/>
      <c r="G400" s="80" t="s">
        <v>187</v>
      </c>
      <c r="H400" s="80">
        <v>0</v>
      </c>
      <c r="I400" s="80">
        <v>5.8819999999999997E-2</v>
      </c>
      <c r="J400" s="311">
        <f t="shared" si="1"/>
        <v>0</v>
      </c>
    </row>
    <row r="401" spans="1:10">
      <c r="A401" s="68"/>
      <c r="B401" s="77" t="s">
        <v>314</v>
      </c>
      <c r="C401" s="78" t="s">
        <v>315</v>
      </c>
      <c r="D401" s="79"/>
      <c r="E401" s="79"/>
      <c r="F401" s="79"/>
      <c r="G401" s="80" t="s">
        <v>187</v>
      </c>
      <c r="H401" s="80">
        <v>1.75</v>
      </c>
      <c r="I401" s="80">
        <v>4.7059999999999998E-2</v>
      </c>
      <c r="J401" s="311">
        <f t="shared" si="1"/>
        <v>0.08</v>
      </c>
    </row>
    <row r="402" spans="1:10">
      <c r="A402" s="68"/>
      <c r="B402" s="77" t="s">
        <v>316</v>
      </c>
      <c r="C402" s="78" t="s">
        <v>317</v>
      </c>
      <c r="D402" s="79"/>
      <c r="E402" s="79"/>
      <c r="F402" s="79"/>
      <c r="G402" s="80" t="s">
        <v>187</v>
      </c>
      <c r="H402" s="80">
        <v>1.75</v>
      </c>
      <c r="I402" s="80">
        <v>0.56471000000000005</v>
      </c>
      <c r="J402" s="311">
        <f t="shared" si="1"/>
        <v>0.99</v>
      </c>
    </row>
    <row r="403" spans="1:10">
      <c r="A403" s="68"/>
      <c r="B403" s="77" t="s">
        <v>318</v>
      </c>
      <c r="C403" s="78" t="s">
        <v>319</v>
      </c>
      <c r="D403" s="79"/>
      <c r="E403" s="79"/>
      <c r="F403" s="79"/>
      <c r="G403" s="80" t="s">
        <v>187</v>
      </c>
      <c r="H403" s="80">
        <v>1.75</v>
      </c>
      <c r="I403" s="80">
        <v>7.059E-2</v>
      </c>
      <c r="J403" s="311">
        <f t="shared" si="1"/>
        <v>0.12</v>
      </c>
    </row>
    <row r="404" spans="1:10">
      <c r="A404" s="68"/>
      <c r="B404" s="77" t="s">
        <v>320</v>
      </c>
      <c r="C404" s="78" t="s">
        <v>321</v>
      </c>
      <c r="D404" s="79"/>
      <c r="E404" s="79"/>
      <c r="F404" s="79"/>
      <c r="G404" s="80" t="s">
        <v>187</v>
      </c>
      <c r="H404" s="80">
        <v>17.93</v>
      </c>
      <c r="I404" s="80">
        <v>7.0580000000000004E-2</v>
      </c>
      <c r="J404" s="311">
        <f t="shared" si="1"/>
        <v>1.27</v>
      </c>
    </row>
    <row r="405" spans="1:10">
      <c r="A405" s="68"/>
      <c r="B405" s="77" t="s">
        <v>322</v>
      </c>
      <c r="C405" s="78" t="s">
        <v>323</v>
      </c>
      <c r="D405" s="79"/>
      <c r="E405" s="79"/>
      <c r="F405" s="79"/>
      <c r="G405" s="80" t="s">
        <v>187</v>
      </c>
      <c r="H405" s="80">
        <v>1.75</v>
      </c>
      <c r="I405" s="80">
        <v>0.18823999999999999</v>
      </c>
      <c r="J405" s="311">
        <f t="shared" si="1"/>
        <v>0.33</v>
      </c>
    </row>
    <row r="406" spans="1:10">
      <c r="A406" s="68"/>
      <c r="B406" s="73"/>
      <c r="C406" s="81"/>
      <c r="D406" s="75"/>
      <c r="E406" s="75"/>
      <c r="F406" s="75"/>
      <c r="G406" s="75" t="s">
        <v>268</v>
      </c>
      <c r="H406" s="75"/>
      <c r="I406" s="75"/>
      <c r="J406" s="83">
        <f>+SUBTOTAL(9,J394:J405)</f>
        <v>114.61999999999999</v>
      </c>
    </row>
    <row r="407" spans="1:10">
      <c r="A407" s="68"/>
      <c r="B407" s="73" t="s">
        <v>247</v>
      </c>
      <c r="C407" s="74" t="s">
        <v>269</v>
      </c>
      <c r="D407" s="75"/>
      <c r="E407" s="75"/>
      <c r="F407" s="75"/>
      <c r="G407" s="76" t="s">
        <v>248</v>
      </c>
      <c r="H407" s="76" t="s">
        <v>771</v>
      </c>
      <c r="I407" s="76" t="s">
        <v>264</v>
      </c>
      <c r="J407" s="83" t="s">
        <v>772</v>
      </c>
    </row>
    <row r="408" spans="1:10">
      <c r="A408" s="68"/>
      <c r="B408" s="73" t="s">
        <v>183</v>
      </c>
      <c r="C408" s="74"/>
      <c r="D408" s="75"/>
      <c r="E408" s="75"/>
      <c r="F408" s="75"/>
      <c r="G408" s="76"/>
      <c r="H408" s="76"/>
      <c r="I408" s="76"/>
      <c r="J408" s="83"/>
    </row>
    <row r="409" spans="1:10">
      <c r="A409" s="68"/>
      <c r="B409" s="77" t="s">
        <v>183</v>
      </c>
      <c r="C409" s="78"/>
      <c r="D409" s="79"/>
      <c r="E409" s="79"/>
      <c r="F409" s="79"/>
      <c r="G409" s="80"/>
      <c r="H409" s="80"/>
      <c r="I409" s="80"/>
      <c r="J409" s="311"/>
    </row>
    <row r="410" spans="1:10">
      <c r="A410" s="68"/>
      <c r="B410" s="77" t="s">
        <v>183</v>
      </c>
      <c r="C410" s="78"/>
      <c r="D410" s="79"/>
      <c r="E410" s="79"/>
      <c r="F410" s="79"/>
      <c r="G410" s="80"/>
      <c r="H410" s="80"/>
      <c r="I410" s="80"/>
      <c r="J410" s="311"/>
    </row>
    <row r="411" spans="1:10">
      <c r="A411" s="68"/>
      <c r="B411" s="77" t="s">
        <v>183</v>
      </c>
      <c r="C411" s="78"/>
      <c r="D411" s="79"/>
      <c r="E411" s="79"/>
      <c r="F411" s="79"/>
      <c r="G411" s="80"/>
      <c r="H411" s="80"/>
      <c r="I411" s="80"/>
      <c r="J411" s="311"/>
    </row>
    <row r="412" spans="1:10">
      <c r="A412" s="68"/>
      <c r="B412" s="77" t="s">
        <v>183</v>
      </c>
      <c r="C412" s="78"/>
      <c r="D412" s="79"/>
      <c r="E412" s="79"/>
      <c r="F412" s="79"/>
      <c r="G412" s="80"/>
      <c r="H412" s="80"/>
      <c r="I412" s="80"/>
      <c r="J412" s="311"/>
    </row>
    <row r="413" spans="1:10">
      <c r="A413" s="68"/>
      <c r="B413" s="73"/>
      <c r="C413" s="81"/>
      <c r="D413" s="75"/>
      <c r="E413" s="75"/>
      <c r="F413" s="75"/>
      <c r="G413" s="75" t="s">
        <v>270</v>
      </c>
      <c r="H413" s="75"/>
      <c r="I413" s="75"/>
      <c r="J413" s="83">
        <f>+SUBTOTAL(9,J408:J412)</f>
        <v>0</v>
      </c>
    </row>
    <row r="414" spans="1:10">
      <c r="A414" s="68"/>
      <c r="B414" s="73" t="s">
        <v>247</v>
      </c>
      <c r="C414" s="74" t="s">
        <v>273</v>
      </c>
      <c r="D414" s="76" t="s">
        <v>274</v>
      </c>
      <c r="E414" s="76" t="s">
        <v>777</v>
      </c>
      <c r="F414" s="76" t="s">
        <v>778</v>
      </c>
      <c r="G414" s="76" t="s">
        <v>779</v>
      </c>
      <c r="H414" s="76" t="s">
        <v>780</v>
      </c>
      <c r="I414" s="76" t="s">
        <v>264</v>
      </c>
      <c r="J414" s="83" t="s">
        <v>781</v>
      </c>
    </row>
    <row r="415" spans="1:10">
      <c r="A415" s="68"/>
      <c r="B415" s="73" t="s">
        <v>324</v>
      </c>
      <c r="C415" s="74" t="s">
        <v>325</v>
      </c>
      <c r="D415" s="76" t="s">
        <v>275</v>
      </c>
      <c r="E415" s="76">
        <v>0</v>
      </c>
      <c r="F415" s="76">
        <v>135</v>
      </c>
      <c r="G415" s="76">
        <v>135</v>
      </c>
      <c r="H415" s="76">
        <v>0.79</v>
      </c>
      <c r="I415" s="76">
        <v>4.7059999999999998E-2</v>
      </c>
      <c r="J415" s="83">
        <f>+ROUND(G415*H415*I415,2)</f>
        <v>5.0199999999999996</v>
      </c>
    </row>
    <row r="416" spans="1:10">
      <c r="A416" s="68"/>
      <c r="B416" s="77" t="s">
        <v>326</v>
      </c>
      <c r="C416" s="78" t="s">
        <v>327</v>
      </c>
      <c r="D416" s="80" t="s">
        <v>275</v>
      </c>
      <c r="E416" s="80">
        <v>0</v>
      </c>
      <c r="F416" s="80">
        <v>137</v>
      </c>
      <c r="G416" s="80">
        <v>137</v>
      </c>
      <c r="H416" s="80">
        <v>0.79</v>
      </c>
      <c r="I416" s="80">
        <v>0.56471000000000005</v>
      </c>
      <c r="J416" s="311">
        <f>+ROUND(G416*H416*I416,2)</f>
        <v>61.12</v>
      </c>
    </row>
    <row r="417" spans="1:10">
      <c r="A417" s="68"/>
      <c r="B417" s="77" t="s">
        <v>328</v>
      </c>
      <c r="C417" s="78" t="s">
        <v>329</v>
      </c>
      <c r="D417" s="80" t="s">
        <v>275</v>
      </c>
      <c r="E417" s="80">
        <v>0</v>
      </c>
      <c r="F417" s="80">
        <v>135</v>
      </c>
      <c r="G417" s="80">
        <v>135</v>
      </c>
      <c r="H417" s="80">
        <v>0.79</v>
      </c>
      <c r="I417" s="80">
        <v>7.059E-2</v>
      </c>
      <c r="J417" s="311">
        <f>+ROUND(G417*H417*I417,2)</f>
        <v>7.53</v>
      </c>
    </row>
    <row r="418" spans="1:10">
      <c r="A418" s="68"/>
      <c r="B418" s="77" t="s">
        <v>330</v>
      </c>
      <c r="C418" s="78" t="s">
        <v>331</v>
      </c>
      <c r="D418" s="80" t="s">
        <v>275</v>
      </c>
      <c r="E418" s="80">
        <v>0</v>
      </c>
      <c r="F418" s="80">
        <v>1.93</v>
      </c>
      <c r="G418" s="80">
        <v>1.93</v>
      </c>
      <c r="H418" s="80">
        <v>0.6</v>
      </c>
      <c r="I418" s="80">
        <v>7.0580000000000004E-2</v>
      </c>
      <c r="J418" s="311">
        <f>+ROUND(G418*H418*I418,2)</f>
        <v>0.08</v>
      </c>
    </row>
    <row r="419" spans="1:10">
      <c r="A419" s="68"/>
      <c r="B419" s="77" t="s">
        <v>332</v>
      </c>
      <c r="C419" s="78" t="s">
        <v>333</v>
      </c>
      <c r="D419" s="80" t="s">
        <v>275</v>
      </c>
      <c r="E419" s="80">
        <v>0</v>
      </c>
      <c r="F419" s="80">
        <v>135</v>
      </c>
      <c r="G419" s="80">
        <v>135</v>
      </c>
      <c r="H419" s="80">
        <v>0.79</v>
      </c>
      <c r="I419" s="80">
        <v>0.18823999999999999</v>
      </c>
      <c r="J419" s="311">
        <f>+ROUND(G419*H419*I419,2)</f>
        <v>20.079999999999998</v>
      </c>
    </row>
    <row r="420" spans="1:10">
      <c r="A420" s="68"/>
      <c r="B420" s="77" t="s">
        <v>183</v>
      </c>
      <c r="C420" s="78"/>
      <c r="D420" s="80"/>
      <c r="E420" s="80"/>
      <c r="F420" s="80"/>
      <c r="G420" s="80"/>
      <c r="H420" s="80"/>
      <c r="I420" s="80"/>
      <c r="J420" s="311"/>
    </row>
    <row r="421" spans="1:10">
      <c r="A421" s="68"/>
      <c r="B421" s="77" t="s">
        <v>183</v>
      </c>
      <c r="C421" s="78"/>
      <c r="D421" s="80"/>
      <c r="E421" s="80"/>
      <c r="F421" s="80"/>
      <c r="G421" s="80"/>
      <c r="H421" s="80"/>
      <c r="I421" s="80"/>
      <c r="J421" s="311"/>
    </row>
    <row r="422" spans="1:10">
      <c r="A422" s="68"/>
      <c r="B422" s="73"/>
      <c r="C422" s="81"/>
      <c r="D422" s="75"/>
      <c r="E422" s="75"/>
      <c r="F422" s="75"/>
      <c r="G422" s="75" t="s">
        <v>277</v>
      </c>
      <c r="H422" s="75"/>
      <c r="I422" s="75"/>
      <c r="J422" s="83">
        <f>+SUBTOTAL(9,J415:J421)</f>
        <v>93.83</v>
      </c>
    </row>
    <row r="423" spans="1:10">
      <c r="A423" s="68"/>
      <c r="B423" s="73" t="s">
        <v>278</v>
      </c>
      <c r="C423" s="81"/>
      <c r="D423" s="75"/>
      <c r="E423" s="75"/>
      <c r="F423" s="75"/>
      <c r="G423" s="75"/>
      <c r="H423" s="75"/>
      <c r="I423" s="75"/>
      <c r="J423" s="83">
        <f>+SUBTOTAL(9,J392:J421)</f>
        <v>228.79000000000008</v>
      </c>
    </row>
    <row r="424" spans="1:10">
      <c r="A424" s="68"/>
      <c r="B424" s="73" t="s">
        <v>279</v>
      </c>
      <c r="C424" s="81"/>
      <c r="D424" s="75">
        <v>0</v>
      </c>
      <c r="E424" s="75"/>
      <c r="F424" s="75"/>
      <c r="G424" s="75"/>
      <c r="H424" s="75"/>
      <c r="I424" s="75"/>
      <c r="J424" s="83">
        <f>+ROUND(J423*D424/100,2)</f>
        <v>0</v>
      </c>
    </row>
    <row r="425" spans="1:10" ht="14.4" thickBot="1">
      <c r="A425" s="68"/>
      <c r="B425" s="73" t="s">
        <v>280</v>
      </c>
      <c r="C425" s="81"/>
      <c r="D425" s="75"/>
      <c r="E425" s="75"/>
      <c r="F425" s="75"/>
      <c r="G425" s="75"/>
      <c r="H425" s="75"/>
      <c r="I425" s="75"/>
      <c r="J425" s="83">
        <f>+J423+ J424</f>
        <v>228.79000000000008</v>
      </c>
    </row>
    <row r="426" spans="1:10">
      <c r="A426" s="68"/>
      <c r="B426" s="69" t="s">
        <v>213</v>
      </c>
      <c r="C426" s="70"/>
      <c r="D426" s="72"/>
      <c r="E426" s="72"/>
      <c r="F426" s="72" t="s">
        <v>783</v>
      </c>
      <c r="G426" s="72"/>
      <c r="H426" s="72"/>
      <c r="I426" s="72" t="s">
        <v>784</v>
      </c>
      <c r="J426" s="310"/>
    </row>
    <row r="427" spans="1:10">
      <c r="A427" s="68"/>
      <c r="B427" s="77" t="s">
        <v>785</v>
      </c>
      <c r="C427" s="68"/>
      <c r="D427" s="79"/>
      <c r="E427" s="79"/>
      <c r="F427" s="79" t="s">
        <v>786</v>
      </c>
      <c r="G427" s="79"/>
      <c r="H427" s="79"/>
      <c r="I427" s="79"/>
      <c r="J427" s="316"/>
    </row>
    <row r="428" spans="1:10">
      <c r="A428" s="68"/>
      <c r="B428" s="77" t="s">
        <v>787</v>
      </c>
      <c r="C428" s="68"/>
      <c r="D428" s="79"/>
      <c r="E428" s="79"/>
      <c r="F428" s="79" t="s">
        <v>788</v>
      </c>
      <c r="G428" s="79"/>
      <c r="H428" s="79"/>
      <c r="I428" s="79"/>
      <c r="J428" s="316"/>
    </row>
    <row r="429" spans="1:10" ht="14.4" thickBot="1">
      <c r="A429" s="68"/>
      <c r="B429" s="84" t="s">
        <v>789</v>
      </c>
      <c r="C429" s="68"/>
      <c r="D429" s="79"/>
      <c r="E429" s="79"/>
      <c r="F429" s="79"/>
      <c r="G429" s="79"/>
      <c r="H429" s="79"/>
      <c r="I429" s="79"/>
      <c r="J429" s="317"/>
    </row>
    <row r="430" spans="1:10">
      <c r="A430" s="68"/>
      <c r="B430" s="70"/>
      <c r="C430" s="70"/>
      <c r="D430" s="72"/>
      <c r="E430" s="72"/>
      <c r="F430" s="72"/>
      <c r="G430" s="72"/>
      <c r="H430" s="72"/>
      <c r="I430" s="72"/>
      <c r="J430" s="72"/>
    </row>
    <row r="431" spans="1:10" ht="14.4" thickBot="1">
      <c r="A431" s="68"/>
      <c r="B431" s="68"/>
      <c r="C431" s="68"/>
      <c r="D431" s="79"/>
      <c r="E431" s="79"/>
      <c r="F431" s="79"/>
      <c r="G431" s="79"/>
      <c r="H431" s="79"/>
      <c r="I431" s="79"/>
      <c r="J431" s="79"/>
    </row>
    <row r="432" spans="1:10">
      <c r="A432" s="68"/>
      <c r="B432" s="69"/>
      <c r="C432" s="70"/>
      <c r="D432" s="71" t="s">
        <v>246</v>
      </c>
      <c r="E432" s="71"/>
      <c r="F432" s="71"/>
      <c r="G432" s="72"/>
      <c r="H432" s="72"/>
      <c r="I432" s="72"/>
      <c r="J432" s="310"/>
    </row>
    <row r="433" spans="1:10">
      <c r="A433" s="68"/>
      <c r="B433" s="73" t="s">
        <v>247</v>
      </c>
      <c r="C433" s="74" t="s">
        <v>69</v>
      </c>
      <c r="D433" s="75"/>
      <c r="E433" s="75"/>
      <c r="F433" s="75"/>
      <c r="G433" s="75"/>
      <c r="H433" s="76" t="s">
        <v>759</v>
      </c>
      <c r="I433" s="75"/>
      <c r="J433" s="83" t="s">
        <v>248</v>
      </c>
    </row>
    <row r="434" spans="1:10">
      <c r="A434" s="68"/>
      <c r="B434" s="77" t="s">
        <v>183</v>
      </c>
      <c r="C434" s="78" t="s">
        <v>815</v>
      </c>
      <c r="D434" s="79"/>
      <c r="E434" s="79"/>
      <c r="F434" s="79"/>
      <c r="G434" s="79"/>
      <c r="H434" s="80" t="s">
        <v>761</v>
      </c>
      <c r="I434" s="79"/>
      <c r="J434" s="311" t="s">
        <v>188</v>
      </c>
    </row>
    <row r="435" spans="1:10">
      <c r="A435" s="68"/>
      <c r="B435" s="73"/>
      <c r="C435" s="74"/>
      <c r="D435" s="75"/>
      <c r="E435" s="76"/>
      <c r="F435" s="76" t="s">
        <v>249</v>
      </c>
      <c r="G435" s="76"/>
      <c r="H435" s="76" t="s">
        <v>250</v>
      </c>
      <c r="I435" s="76"/>
      <c r="J435" s="83" t="s">
        <v>762</v>
      </c>
    </row>
    <row r="436" spans="1:10">
      <c r="A436" s="68"/>
      <c r="B436" s="77" t="s">
        <v>247</v>
      </c>
      <c r="C436" s="78" t="s">
        <v>251</v>
      </c>
      <c r="D436" s="79"/>
      <c r="E436" s="80" t="s">
        <v>182</v>
      </c>
      <c r="F436" s="76" t="s">
        <v>252</v>
      </c>
      <c r="G436" s="76" t="s">
        <v>253</v>
      </c>
      <c r="H436" s="76" t="s">
        <v>252</v>
      </c>
      <c r="I436" s="312" t="s">
        <v>253</v>
      </c>
      <c r="J436" s="311" t="s">
        <v>763</v>
      </c>
    </row>
    <row r="437" spans="1:10">
      <c r="A437" s="68"/>
      <c r="B437" s="313" t="s">
        <v>256</v>
      </c>
      <c r="C437" s="74" t="s">
        <v>257</v>
      </c>
      <c r="D437" s="75"/>
      <c r="E437" s="76">
        <v>1</v>
      </c>
      <c r="F437" s="76">
        <v>1</v>
      </c>
      <c r="G437" s="76">
        <v>0</v>
      </c>
      <c r="H437" s="76">
        <v>20.67</v>
      </c>
      <c r="I437" s="76">
        <v>1.77</v>
      </c>
      <c r="J437" s="83">
        <f>+ROUND(E437* ((F437*H437) + (G437*I437)),2)</f>
        <v>20.67</v>
      </c>
    </row>
    <row r="438" spans="1:10">
      <c r="A438" s="68"/>
      <c r="B438" s="314" t="s">
        <v>563</v>
      </c>
      <c r="C438" s="78" t="s">
        <v>564</v>
      </c>
      <c r="D438" s="79"/>
      <c r="E438" s="80">
        <v>1</v>
      </c>
      <c r="F438" s="80">
        <v>1</v>
      </c>
      <c r="G438" s="80">
        <v>0</v>
      </c>
      <c r="H438" s="80">
        <v>10.77</v>
      </c>
      <c r="I438" s="80">
        <v>0.88</v>
      </c>
      <c r="J438" s="311">
        <f>+ROUND(E438* ((F438*H438) + (G438*I438)),2)</f>
        <v>10.77</v>
      </c>
    </row>
    <row r="439" spans="1:10">
      <c r="A439" s="68"/>
      <c r="B439" s="77" t="s">
        <v>183</v>
      </c>
      <c r="C439" s="78"/>
      <c r="D439" s="79"/>
      <c r="E439" s="80"/>
      <c r="F439" s="80"/>
      <c r="G439" s="80"/>
      <c r="H439" s="80"/>
      <c r="I439" s="80"/>
      <c r="J439" s="311"/>
    </row>
    <row r="440" spans="1:10">
      <c r="A440" s="68"/>
      <c r="B440" s="77" t="s">
        <v>183</v>
      </c>
      <c r="C440" s="78"/>
      <c r="D440" s="79"/>
      <c r="E440" s="80"/>
      <c r="F440" s="80"/>
      <c r="G440" s="80"/>
      <c r="H440" s="80"/>
      <c r="I440" s="80"/>
      <c r="J440" s="311"/>
    </row>
    <row r="441" spans="1:10">
      <c r="A441" s="68"/>
      <c r="B441" s="77" t="s">
        <v>183</v>
      </c>
      <c r="C441" s="78"/>
      <c r="D441" s="79"/>
      <c r="E441" s="80"/>
      <c r="F441" s="80"/>
      <c r="G441" s="80"/>
      <c r="H441" s="80"/>
      <c r="I441" s="80"/>
      <c r="J441" s="311"/>
    </row>
    <row r="442" spans="1:10">
      <c r="A442" s="68"/>
      <c r="B442" s="77" t="s">
        <v>183</v>
      </c>
      <c r="C442" s="78"/>
      <c r="D442" s="79"/>
      <c r="E442" s="80"/>
      <c r="F442" s="80"/>
      <c r="G442" s="80"/>
      <c r="H442" s="80"/>
      <c r="I442" s="80"/>
      <c r="J442" s="311"/>
    </row>
    <row r="443" spans="1:10">
      <c r="A443" s="68"/>
      <c r="B443" s="77" t="s">
        <v>183</v>
      </c>
      <c r="C443" s="78"/>
      <c r="D443" s="79"/>
      <c r="E443" s="80"/>
      <c r="F443" s="80"/>
      <c r="G443" s="80"/>
      <c r="H443" s="80"/>
      <c r="I443" s="80"/>
      <c r="J443" s="311"/>
    </row>
    <row r="444" spans="1:10">
      <c r="A444" s="68"/>
      <c r="B444" s="73"/>
      <c r="C444" s="81"/>
      <c r="D444" s="75"/>
      <c r="E444" s="75"/>
      <c r="F444" s="75"/>
      <c r="G444" s="75" t="s">
        <v>764</v>
      </c>
      <c r="H444" s="75"/>
      <c r="I444" s="75"/>
      <c r="J444" s="83">
        <f>+SUBTOTAL(9,J437:J443)</f>
        <v>31.44</v>
      </c>
    </row>
    <row r="445" spans="1:10">
      <c r="A445" s="68"/>
      <c r="B445" s="73" t="s">
        <v>247</v>
      </c>
      <c r="C445" s="74" t="s">
        <v>765</v>
      </c>
      <c r="D445" s="75"/>
      <c r="E445" s="75"/>
      <c r="F445" s="75"/>
      <c r="G445" s="75"/>
      <c r="H445" s="76" t="s">
        <v>182</v>
      </c>
      <c r="I445" s="76" t="s">
        <v>766</v>
      </c>
      <c r="J445" s="83" t="s">
        <v>767</v>
      </c>
    </row>
    <row r="446" spans="1:10">
      <c r="A446" s="68"/>
      <c r="B446" s="73" t="s">
        <v>258</v>
      </c>
      <c r="C446" s="74" t="s">
        <v>259</v>
      </c>
      <c r="D446" s="75"/>
      <c r="E446" s="75"/>
      <c r="F446" s="75"/>
      <c r="G446" s="75"/>
      <c r="H446" s="76">
        <v>4</v>
      </c>
      <c r="I446" s="76">
        <v>21.04</v>
      </c>
      <c r="J446" s="83">
        <f>+ROUND(H446*I446,2)</f>
        <v>84.16</v>
      </c>
    </row>
    <row r="447" spans="1:10">
      <c r="A447" s="68"/>
      <c r="B447" s="77" t="s">
        <v>183</v>
      </c>
      <c r="C447" s="78"/>
      <c r="D447" s="79"/>
      <c r="E447" s="79"/>
      <c r="F447" s="79"/>
      <c r="G447" s="79"/>
      <c r="H447" s="80"/>
      <c r="I447" s="80"/>
      <c r="J447" s="311"/>
    </row>
    <row r="448" spans="1:10">
      <c r="A448" s="68"/>
      <c r="B448" s="77" t="s">
        <v>183</v>
      </c>
      <c r="C448" s="78"/>
      <c r="D448" s="79"/>
      <c r="E448" s="79"/>
      <c r="F448" s="79"/>
      <c r="G448" s="79"/>
      <c r="H448" s="80"/>
      <c r="I448" s="80"/>
      <c r="J448" s="311"/>
    </row>
    <row r="449" spans="1:10">
      <c r="A449" s="68"/>
      <c r="B449" s="77" t="s">
        <v>183</v>
      </c>
      <c r="C449" s="78"/>
      <c r="D449" s="79"/>
      <c r="E449" s="79"/>
      <c r="F449" s="79"/>
      <c r="G449" s="79"/>
      <c r="H449" s="80"/>
      <c r="I449" s="80"/>
      <c r="J449" s="311"/>
    </row>
    <row r="450" spans="1:10">
      <c r="A450" s="68"/>
      <c r="B450" s="77" t="s">
        <v>183</v>
      </c>
      <c r="C450" s="78"/>
      <c r="D450" s="79"/>
      <c r="E450" s="79"/>
      <c r="F450" s="79"/>
      <c r="G450" s="79"/>
      <c r="H450" s="80"/>
      <c r="I450" s="80"/>
      <c r="J450" s="311"/>
    </row>
    <row r="451" spans="1:10">
      <c r="A451" s="68"/>
      <c r="B451" s="77" t="s">
        <v>183</v>
      </c>
      <c r="C451" s="78"/>
      <c r="D451" s="79"/>
      <c r="E451" s="79"/>
      <c r="F451" s="79"/>
      <c r="G451" s="79"/>
      <c r="H451" s="80"/>
      <c r="I451" s="80"/>
      <c r="J451" s="311"/>
    </row>
    <row r="452" spans="1:10">
      <c r="A452" s="68"/>
      <c r="B452" s="77" t="s">
        <v>183</v>
      </c>
      <c r="C452" s="78"/>
      <c r="D452" s="79"/>
      <c r="E452" s="79"/>
      <c r="F452" s="79"/>
      <c r="G452" s="79"/>
      <c r="H452" s="80"/>
      <c r="I452" s="80"/>
      <c r="J452" s="311"/>
    </row>
    <row r="453" spans="1:10">
      <c r="A453" s="68"/>
      <c r="B453" s="73"/>
      <c r="C453" s="81"/>
      <c r="D453" s="75"/>
      <c r="E453" s="75"/>
      <c r="F453" s="75"/>
      <c r="G453" s="75" t="s">
        <v>768</v>
      </c>
      <c r="H453" s="75"/>
      <c r="I453" s="75"/>
      <c r="J453" s="83">
        <f>+SUBTOTAL(9,J446:J452)</f>
        <v>84.16</v>
      </c>
    </row>
    <row r="454" spans="1:10">
      <c r="A454" s="68"/>
      <c r="B454" s="73"/>
      <c r="C454" s="81"/>
      <c r="D454" s="75"/>
      <c r="E454" s="75"/>
      <c r="F454" s="75" t="s">
        <v>769</v>
      </c>
      <c r="G454" s="75"/>
      <c r="H454" s="75"/>
      <c r="I454" s="75">
        <v>0</v>
      </c>
      <c r="J454" s="83">
        <f>+ROUND(I454*J453,2)</f>
        <v>0</v>
      </c>
    </row>
    <row r="455" spans="1:10">
      <c r="A455" s="68"/>
      <c r="B455" s="73"/>
      <c r="C455" s="81"/>
      <c r="D455" s="75"/>
      <c r="E455" s="75"/>
      <c r="F455" s="75" t="s">
        <v>260</v>
      </c>
      <c r="G455" s="75"/>
      <c r="H455" s="75"/>
      <c r="I455" s="75"/>
      <c r="J455" s="83">
        <f>+SUBTOTAL(9,J446:J454)</f>
        <v>84.16</v>
      </c>
    </row>
    <row r="456" spans="1:10">
      <c r="A456" s="68"/>
      <c r="B456" s="82"/>
      <c r="C456" s="81"/>
      <c r="D456" s="75"/>
      <c r="E456" s="75"/>
      <c r="F456" s="75"/>
      <c r="G456" s="75" t="s">
        <v>770</v>
      </c>
      <c r="H456" s="75"/>
      <c r="I456" s="75"/>
      <c r="J456" s="315">
        <f>+SUBTOTAL(9,J437:J455)</f>
        <v>115.6</v>
      </c>
    </row>
    <row r="457" spans="1:10">
      <c r="A457" s="68"/>
      <c r="B457" s="82"/>
      <c r="C457" s="81" t="s">
        <v>261</v>
      </c>
      <c r="D457" s="75">
        <v>37.58</v>
      </c>
      <c r="E457" s="75"/>
      <c r="F457" s="75"/>
      <c r="G457" s="75" t="s">
        <v>262</v>
      </c>
      <c r="H457" s="75"/>
      <c r="I457" s="75"/>
      <c r="J457" s="315">
        <f>+ROUND(J456/D457,2)</f>
        <v>3.08</v>
      </c>
    </row>
    <row r="458" spans="1:10">
      <c r="A458" s="68"/>
      <c r="B458" s="73" t="s">
        <v>247</v>
      </c>
      <c r="C458" s="74" t="s">
        <v>263</v>
      </c>
      <c r="D458" s="75"/>
      <c r="E458" s="75"/>
      <c r="F458" s="75"/>
      <c r="G458" s="76" t="s">
        <v>248</v>
      </c>
      <c r="H458" s="76" t="s">
        <v>771</v>
      </c>
      <c r="I458" s="76" t="s">
        <v>264</v>
      </c>
      <c r="J458" s="83" t="s">
        <v>772</v>
      </c>
    </row>
    <row r="459" spans="1:10">
      <c r="A459" s="68"/>
      <c r="B459" s="73" t="s">
        <v>336</v>
      </c>
      <c r="C459" s="74" t="s">
        <v>565</v>
      </c>
      <c r="D459" s="75"/>
      <c r="E459" s="75"/>
      <c r="F459" s="75"/>
      <c r="G459" s="76" t="s">
        <v>311</v>
      </c>
      <c r="H459" s="76">
        <v>107.34</v>
      </c>
      <c r="I459" s="76">
        <v>0.2175</v>
      </c>
      <c r="J459" s="83">
        <f>+ROUND(H459*I459,2)</f>
        <v>23.35</v>
      </c>
    </row>
    <row r="460" spans="1:10">
      <c r="A460" s="68"/>
      <c r="B460" s="77" t="s">
        <v>337</v>
      </c>
      <c r="C460" s="78" t="s">
        <v>566</v>
      </c>
      <c r="D460" s="79"/>
      <c r="E460" s="79"/>
      <c r="F460" s="79"/>
      <c r="G460" s="80" t="s">
        <v>188</v>
      </c>
      <c r="H460" s="80">
        <v>0.25</v>
      </c>
      <c r="I460" s="80">
        <v>1</v>
      </c>
      <c r="J460" s="311">
        <f>+ROUND(H460*I460,2)</f>
        <v>0.25</v>
      </c>
    </row>
    <row r="461" spans="1:10">
      <c r="A461" s="68"/>
      <c r="B461" s="77" t="s">
        <v>265</v>
      </c>
      <c r="C461" s="78" t="s">
        <v>266</v>
      </c>
      <c r="D461" s="79"/>
      <c r="E461" s="79"/>
      <c r="F461" s="79"/>
      <c r="G461" s="80" t="s">
        <v>210</v>
      </c>
      <c r="H461" s="80">
        <v>448.91</v>
      </c>
      <c r="I461" s="80">
        <v>6.6699999999999997E-3</v>
      </c>
      <c r="J461" s="311">
        <f>+ROUND(H461*I461,2)</f>
        <v>2.99</v>
      </c>
    </row>
    <row r="462" spans="1:10">
      <c r="A462" s="68"/>
      <c r="B462" s="77" t="s">
        <v>338</v>
      </c>
      <c r="C462" s="78" t="s">
        <v>567</v>
      </c>
      <c r="D462" s="79"/>
      <c r="E462" s="79"/>
      <c r="F462" s="79"/>
      <c r="G462" s="80" t="s">
        <v>187</v>
      </c>
      <c r="H462" s="80">
        <v>30.45</v>
      </c>
      <c r="I462" s="80">
        <v>2.2000000000000001E-4</v>
      </c>
      <c r="J462" s="311">
        <f>+ROUND(H462*I462,2)</f>
        <v>0.01</v>
      </c>
    </row>
    <row r="463" spans="1:10">
      <c r="A463" s="68"/>
      <c r="B463" s="77" t="s">
        <v>183</v>
      </c>
      <c r="C463" s="78"/>
      <c r="D463" s="79"/>
      <c r="E463" s="79"/>
      <c r="F463" s="79"/>
      <c r="G463" s="80"/>
      <c r="H463" s="80"/>
      <c r="I463" s="80"/>
      <c r="J463" s="311"/>
    </row>
    <row r="464" spans="1:10">
      <c r="A464" s="68"/>
      <c r="B464" s="77" t="s">
        <v>183</v>
      </c>
      <c r="C464" s="78"/>
      <c r="D464" s="79"/>
      <c r="E464" s="79"/>
      <c r="F464" s="79"/>
      <c r="G464" s="80"/>
      <c r="H464" s="80"/>
      <c r="I464" s="80"/>
      <c r="J464" s="311"/>
    </row>
    <row r="465" spans="1:10">
      <c r="A465" s="68"/>
      <c r="B465" s="77" t="s">
        <v>183</v>
      </c>
      <c r="C465" s="78"/>
      <c r="D465" s="79"/>
      <c r="E465" s="79"/>
      <c r="F465" s="79"/>
      <c r="G465" s="80"/>
      <c r="H465" s="80"/>
      <c r="I465" s="80"/>
      <c r="J465" s="311"/>
    </row>
    <row r="466" spans="1:10">
      <c r="A466" s="68"/>
      <c r="B466" s="73"/>
      <c r="C466" s="81"/>
      <c r="D466" s="75"/>
      <c r="E466" s="75"/>
      <c r="F466" s="75"/>
      <c r="G466" s="75" t="s">
        <v>268</v>
      </c>
      <c r="H466" s="75"/>
      <c r="I466" s="75"/>
      <c r="J466" s="83">
        <f>+SUBTOTAL(9,J459:J465)</f>
        <v>26.600000000000005</v>
      </c>
    </row>
    <row r="467" spans="1:10">
      <c r="A467" s="68"/>
      <c r="B467" s="73" t="s">
        <v>247</v>
      </c>
      <c r="C467" s="74" t="s">
        <v>269</v>
      </c>
      <c r="D467" s="75"/>
      <c r="E467" s="75"/>
      <c r="F467" s="75"/>
      <c r="G467" s="76" t="s">
        <v>248</v>
      </c>
      <c r="H467" s="76" t="s">
        <v>771</v>
      </c>
      <c r="I467" s="76" t="s">
        <v>264</v>
      </c>
      <c r="J467" s="83" t="s">
        <v>772</v>
      </c>
    </row>
    <row r="468" spans="1:10">
      <c r="A468" s="68"/>
      <c r="B468" s="73" t="s">
        <v>183</v>
      </c>
      <c r="C468" s="74"/>
      <c r="D468" s="75"/>
      <c r="E468" s="75"/>
      <c r="F468" s="75"/>
      <c r="G468" s="76"/>
      <c r="H468" s="76"/>
      <c r="I468" s="76"/>
      <c r="J468" s="83"/>
    </row>
    <row r="469" spans="1:10">
      <c r="A469" s="68"/>
      <c r="B469" s="77" t="s">
        <v>183</v>
      </c>
      <c r="C469" s="78"/>
      <c r="D469" s="79"/>
      <c r="E469" s="79"/>
      <c r="F469" s="79"/>
      <c r="G469" s="80"/>
      <c r="H469" s="80"/>
      <c r="I469" s="80"/>
      <c r="J469" s="311"/>
    </row>
    <row r="470" spans="1:10">
      <c r="A470" s="68"/>
      <c r="B470" s="77" t="s">
        <v>183</v>
      </c>
      <c r="C470" s="78"/>
      <c r="D470" s="79"/>
      <c r="E470" s="79"/>
      <c r="F470" s="79"/>
      <c r="G470" s="80"/>
      <c r="H470" s="80"/>
      <c r="I470" s="80"/>
      <c r="J470" s="311"/>
    </row>
    <row r="471" spans="1:10">
      <c r="A471" s="68"/>
      <c r="B471" s="77" t="s">
        <v>183</v>
      </c>
      <c r="C471" s="78"/>
      <c r="D471" s="79"/>
      <c r="E471" s="79"/>
      <c r="F471" s="79"/>
      <c r="G471" s="80"/>
      <c r="H471" s="80"/>
      <c r="I471" s="80"/>
      <c r="J471" s="311"/>
    </row>
    <row r="472" spans="1:10">
      <c r="A472" s="68"/>
      <c r="B472" s="77" t="s">
        <v>183</v>
      </c>
      <c r="C472" s="78"/>
      <c r="D472" s="79"/>
      <c r="E472" s="79"/>
      <c r="F472" s="79"/>
      <c r="G472" s="80"/>
      <c r="H472" s="80"/>
      <c r="I472" s="80"/>
      <c r="J472" s="311"/>
    </row>
    <row r="473" spans="1:10">
      <c r="A473" s="68"/>
      <c r="B473" s="73"/>
      <c r="C473" s="81"/>
      <c r="D473" s="75"/>
      <c r="E473" s="75"/>
      <c r="F473" s="75"/>
      <c r="G473" s="75" t="s">
        <v>270</v>
      </c>
      <c r="H473" s="75"/>
      <c r="I473" s="75"/>
      <c r="J473" s="83">
        <f>+SUBTOTAL(9,J468:J472)</f>
        <v>0</v>
      </c>
    </row>
    <row r="474" spans="1:10">
      <c r="A474" s="68"/>
      <c r="B474" s="73" t="s">
        <v>247</v>
      </c>
      <c r="C474" s="74" t="s">
        <v>273</v>
      </c>
      <c r="D474" s="76" t="s">
        <v>274</v>
      </c>
      <c r="E474" s="76" t="s">
        <v>777</v>
      </c>
      <c r="F474" s="76" t="s">
        <v>778</v>
      </c>
      <c r="G474" s="76" t="s">
        <v>779</v>
      </c>
      <c r="H474" s="76" t="s">
        <v>780</v>
      </c>
      <c r="I474" s="76" t="s">
        <v>264</v>
      </c>
      <c r="J474" s="83" t="s">
        <v>781</v>
      </c>
    </row>
    <row r="475" spans="1:10">
      <c r="A475" s="68"/>
      <c r="B475" s="73" t="s">
        <v>339</v>
      </c>
      <c r="C475" s="74" t="s">
        <v>568</v>
      </c>
      <c r="D475" s="76" t="s">
        <v>275</v>
      </c>
      <c r="E475" s="76">
        <v>0</v>
      </c>
      <c r="F475" s="76">
        <v>1.93</v>
      </c>
      <c r="G475" s="76">
        <v>1.93</v>
      </c>
      <c r="H475" s="76">
        <v>1.21</v>
      </c>
      <c r="I475" s="76">
        <v>2.2000000000000001E-4</v>
      </c>
      <c r="J475" s="83">
        <f>+ROUND(G475*H475*I475,2)</f>
        <v>0</v>
      </c>
    </row>
    <row r="476" spans="1:10">
      <c r="A476" s="68"/>
      <c r="B476" s="77" t="s">
        <v>183</v>
      </c>
      <c r="C476" s="78"/>
      <c r="D476" s="80"/>
      <c r="E476" s="80"/>
      <c r="F476" s="80"/>
      <c r="G476" s="80"/>
      <c r="H476" s="80"/>
      <c r="I476" s="80"/>
      <c r="J476" s="311"/>
    </row>
    <row r="477" spans="1:10">
      <c r="A477" s="68"/>
      <c r="B477" s="77" t="s">
        <v>183</v>
      </c>
      <c r="C477" s="78"/>
      <c r="D477" s="80"/>
      <c r="E477" s="80"/>
      <c r="F477" s="80"/>
      <c r="G477" s="80"/>
      <c r="H477" s="80"/>
      <c r="I477" s="80"/>
      <c r="J477" s="311"/>
    </row>
    <row r="478" spans="1:10">
      <c r="A478" s="68"/>
      <c r="B478" s="77" t="s">
        <v>183</v>
      </c>
      <c r="C478" s="78"/>
      <c r="D478" s="80"/>
      <c r="E478" s="80"/>
      <c r="F478" s="80"/>
      <c r="G478" s="80"/>
      <c r="H478" s="80"/>
      <c r="I478" s="80"/>
      <c r="J478" s="311"/>
    </row>
    <row r="479" spans="1:10">
      <c r="A479" s="68"/>
      <c r="B479" s="77" t="s">
        <v>183</v>
      </c>
      <c r="C479" s="78"/>
      <c r="D479" s="80"/>
      <c r="E479" s="80"/>
      <c r="F479" s="80"/>
      <c r="G479" s="80"/>
      <c r="H479" s="80"/>
      <c r="I479" s="80"/>
      <c r="J479" s="311"/>
    </row>
    <row r="480" spans="1:10">
      <c r="A480" s="68"/>
      <c r="B480" s="77" t="s">
        <v>183</v>
      </c>
      <c r="C480" s="78"/>
      <c r="D480" s="80"/>
      <c r="E480" s="80"/>
      <c r="F480" s="80"/>
      <c r="G480" s="80"/>
      <c r="H480" s="80"/>
      <c r="I480" s="80"/>
      <c r="J480" s="311"/>
    </row>
    <row r="481" spans="1:10">
      <c r="A481" s="68"/>
      <c r="B481" s="77" t="s">
        <v>183</v>
      </c>
      <c r="C481" s="78"/>
      <c r="D481" s="80"/>
      <c r="E481" s="80"/>
      <c r="F481" s="80"/>
      <c r="G481" s="80"/>
      <c r="H481" s="80"/>
      <c r="I481" s="80"/>
      <c r="J481" s="311"/>
    </row>
    <row r="482" spans="1:10">
      <c r="A482" s="68"/>
      <c r="B482" s="73"/>
      <c r="C482" s="81"/>
      <c r="D482" s="75"/>
      <c r="E482" s="75"/>
      <c r="F482" s="75"/>
      <c r="G482" s="75" t="s">
        <v>277</v>
      </c>
      <c r="H482" s="75"/>
      <c r="I482" s="75"/>
      <c r="J482" s="83">
        <f>+SUBTOTAL(9,J475:J481)</f>
        <v>0</v>
      </c>
    </row>
    <row r="483" spans="1:10">
      <c r="A483" s="68"/>
      <c r="B483" s="73" t="s">
        <v>278</v>
      </c>
      <c r="C483" s="81"/>
      <c r="D483" s="75"/>
      <c r="E483" s="75"/>
      <c r="F483" s="75"/>
      <c r="G483" s="75"/>
      <c r="H483" s="75"/>
      <c r="I483" s="75"/>
      <c r="J483" s="83">
        <f>+SUBTOTAL(9,J457:J481)</f>
        <v>29.680000000000003</v>
      </c>
    </row>
    <row r="484" spans="1:10">
      <c r="A484" s="68"/>
      <c r="B484" s="73" t="s">
        <v>279</v>
      </c>
      <c r="C484" s="81"/>
      <c r="D484" s="75">
        <v>0</v>
      </c>
      <c r="E484" s="75"/>
      <c r="F484" s="75"/>
      <c r="G484" s="75"/>
      <c r="H484" s="75"/>
      <c r="I484" s="75"/>
      <c r="J484" s="83">
        <f>+ROUND(J483*D484/100,2)</f>
        <v>0</v>
      </c>
    </row>
    <row r="485" spans="1:10" ht="14.4" thickBot="1">
      <c r="A485" s="68"/>
      <c r="B485" s="73" t="s">
        <v>280</v>
      </c>
      <c r="C485" s="81"/>
      <c r="D485" s="75"/>
      <c r="E485" s="75"/>
      <c r="F485" s="75"/>
      <c r="G485" s="75"/>
      <c r="H485" s="75"/>
      <c r="I485" s="75"/>
      <c r="J485" s="83">
        <f>+J483+ J484</f>
        <v>29.680000000000003</v>
      </c>
    </row>
    <row r="486" spans="1:10">
      <c r="A486" s="68"/>
      <c r="B486" s="69" t="s">
        <v>213</v>
      </c>
      <c r="C486" s="70"/>
      <c r="D486" s="72"/>
      <c r="E486" s="72"/>
      <c r="F486" s="72" t="s">
        <v>783</v>
      </c>
      <c r="G486" s="72"/>
      <c r="H486" s="72"/>
      <c r="I486" s="72" t="s">
        <v>784</v>
      </c>
      <c r="J486" s="310"/>
    </row>
    <row r="487" spans="1:10">
      <c r="A487" s="68"/>
      <c r="B487" s="77" t="s">
        <v>785</v>
      </c>
      <c r="C487" s="68"/>
      <c r="D487" s="79"/>
      <c r="E487" s="79"/>
      <c r="F487" s="79" t="s">
        <v>786</v>
      </c>
      <c r="G487" s="79"/>
      <c r="H487" s="79"/>
      <c r="I487" s="79"/>
      <c r="J487" s="316"/>
    </row>
    <row r="488" spans="1:10">
      <c r="A488" s="68"/>
      <c r="B488" s="77" t="s">
        <v>787</v>
      </c>
      <c r="C488" s="68"/>
      <c r="D488" s="79"/>
      <c r="E488" s="79"/>
      <c r="F488" s="79" t="s">
        <v>788</v>
      </c>
      <c r="G488" s="79"/>
      <c r="H488" s="79"/>
      <c r="I488" s="79"/>
      <c r="J488" s="316"/>
    </row>
    <row r="489" spans="1:10" ht="14.4" thickBot="1">
      <c r="A489" s="68"/>
      <c r="B489" s="84" t="s">
        <v>789</v>
      </c>
      <c r="C489" s="68"/>
      <c r="D489" s="79"/>
      <c r="E489" s="79"/>
      <c r="F489" s="79"/>
      <c r="G489" s="79"/>
      <c r="H489" s="79"/>
      <c r="I489" s="79"/>
      <c r="J489" s="317"/>
    </row>
    <row r="490" spans="1:10">
      <c r="A490" s="68"/>
      <c r="B490" s="70"/>
      <c r="C490" s="70"/>
      <c r="D490" s="72"/>
      <c r="E490" s="72"/>
      <c r="F490" s="72"/>
      <c r="G490" s="72"/>
      <c r="H490" s="72"/>
      <c r="I490" s="72"/>
      <c r="J490" s="72"/>
    </row>
    <row r="491" spans="1:10" ht="14.4" thickBot="1">
      <c r="A491" s="68"/>
      <c r="B491" s="68"/>
      <c r="C491" s="68"/>
      <c r="D491" s="79"/>
      <c r="E491" s="79"/>
      <c r="F491" s="79"/>
      <c r="G491" s="79"/>
      <c r="H491" s="79"/>
      <c r="I491" s="79"/>
      <c r="J491" s="79"/>
    </row>
    <row r="492" spans="1:10">
      <c r="A492" s="68"/>
      <c r="B492" s="69"/>
      <c r="C492" s="70"/>
      <c r="D492" s="71" t="s">
        <v>246</v>
      </c>
      <c r="E492" s="71"/>
      <c r="F492" s="71"/>
      <c r="G492" s="72"/>
      <c r="H492" s="72"/>
      <c r="I492" s="72"/>
      <c r="J492" s="310"/>
    </row>
    <row r="493" spans="1:10">
      <c r="A493" s="68"/>
      <c r="B493" s="73" t="s">
        <v>247</v>
      </c>
      <c r="C493" s="74" t="s">
        <v>69</v>
      </c>
      <c r="D493" s="75"/>
      <c r="E493" s="75"/>
      <c r="F493" s="75"/>
      <c r="G493" s="75"/>
      <c r="H493" s="76" t="s">
        <v>759</v>
      </c>
      <c r="I493" s="75"/>
      <c r="J493" s="83" t="s">
        <v>248</v>
      </c>
    </row>
    <row r="494" spans="1:10">
      <c r="A494" s="68"/>
      <c r="B494" s="77" t="s">
        <v>183</v>
      </c>
      <c r="C494" s="78" t="s">
        <v>816</v>
      </c>
      <c r="D494" s="79"/>
      <c r="E494" s="79"/>
      <c r="F494" s="79"/>
      <c r="G494" s="79"/>
      <c r="H494" s="80" t="s">
        <v>761</v>
      </c>
      <c r="I494" s="79"/>
      <c r="J494" s="311" t="s">
        <v>186</v>
      </c>
    </row>
    <row r="495" spans="1:10">
      <c r="A495" s="68"/>
      <c r="B495" s="73"/>
      <c r="C495" s="74"/>
      <c r="D495" s="75"/>
      <c r="E495" s="76"/>
      <c r="F495" s="76" t="s">
        <v>249</v>
      </c>
      <c r="G495" s="76"/>
      <c r="H495" s="76" t="s">
        <v>250</v>
      </c>
      <c r="I495" s="76"/>
      <c r="J495" s="83" t="s">
        <v>762</v>
      </c>
    </row>
    <row r="496" spans="1:10">
      <c r="A496" s="68"/>
      <c r="B496" s="77" t="s">
        <v>247</v>
      </c>
      <c r="C496" s="78" t="s">
        <v>251</v>
      </c>
      <c r="D496" s="79"/>
      <c r="E496" s="80" t="s">
        <v>182</v>
      </c>
      <c r="F496" s="76" t="s">
        <v>252</v>
      </c>
      <c r="G496" s="76" t="s">
        <v>253</v>
      </c>
      <c r="H496" s="76" t="s">
        <v>252</v>
      </c>
      <c r="I496" s="312" t="s">
        <v>253</v>
      </c>
      <c r="J496" s="311" t="s">
        <v>763</v>
      </c>
    </row>
    <row r="497" spans="1:10">
      <c r="A497" s="68"/>
      <c r="B497" s="313" t="s">
        <v>550</v>
      </c>
      <c r="C497" s="74" t="s">
        <v>648</v>
      </c>
      <c r="D497" s="75"/>
      <c r="E497" s="76">
        <v>1</v>
      </c>
      <c r="F497" s="76">
        <v>1</v>
      </c>
      <c r="G497" s="76">
        <v>0</v>
      </c>
      <c r="H497" s="76">
        <v>34.700000000000003</v>
      </c>
      <c r="I497" s="76">
        <v>25.11</v>
      </c>
      <c r="J497" s="83">
        <f>+ROUND(E497* ((F497*H497) + (G497*I497)),2)</f>
        <v>34.700000000000003</v>
      </c>
    </row>
    <row r="498" spans="1:10">
      <c r="A498" s="68"/>
      <c r="B498" s="314" t="s">
        <v>334</v>
      </c>
      <c r="C498" s="78" t="s">
        <v>335</v>
      </c>
      <c r="D498" s="79"/>
      <c r="E498" s="80">
        <v>1</v>
      </c>
      <c r="F498" s="80">
        <v>0.03</v>
      </c>
      <c r="G498" s="80">
        <v>0.97</v>
      </c>
      <c r="H498" s="80">
        <v>257.73</v>
      </c>
      <c r="I498" s="80">
        <v>71.84</v>
      </c>
      <c r="J498" s="311">
        <f>+ROUND(E498* ((F498*H498) + (G498*I498)),2)</f>
        <v>77.42</v>
      </c>
    </row>
    <row r="499" spans="1:10">
      <c r="A499" s="68"/>
      <c r="B499" s="77" t="s">
        <v>183</v>
      </c>
      <c r="C499" s="78"/>
      <c r="D499" s="79"/>
      <c r="E499" s="80"/>
      <c r="F499" s="80"/>
      <c r="G499" s="80"/>
      <c r="H499" s="80"/>
      <c r="I499" s="80"/>
      <c r="J499" s="311"/>
    </row>
    <row r="500" spans="1:10">
      <c r="A500" s="68"/>
      <c r="B500" s="77" t="s">
        <v>183</v>
      </c>
      <c r="C500" s="78"/>
      <c r="D500" s="79"/>
      <c r="E500" s="80"/>
      <c r="F500" s="80"/>
      <c r="G500" s="80"/>
      <c r="H500" s="80"/>
      <c r="I500" s="80"/>
      <c r="J500" s="311"/>
    </row>
    <row r="501" spans="1:10">
      <c r="A501" s="68"/>
      <c r="B501" s="77" t="s">
        <v>183</v>
      </c>
      <c r="C501" s="78"/>
      <c r="D501" s="79"/>
      <c r="E501" s="80"/>
      <c r="F501" s="80"/>
      <c r="G501" s="80"/>
      <c r="H501" s="80"/>
      <c r="I501" s="80"/>
      <c r="J501" s="311"/>
    </row>
    <row r="502" spans="1:10">
      <c r="A502" s="68"/>
      <c r="B502" s="77" t="s">
        <v>183</v>
      </c>
      <c r="C502" s="78"/>
      <c r="D502" s="79"/>
      <c r="E502" s="80"/>
      <c r="F502" s="80"/>
      <c r="G502" s="80"/>
      <c r="H502" s="80"/>
      <c r="I502" s="80"/>
      <c r="J502" s="311"/>
    </row>
    <row r="503" spans="1:10">
      <c r="A503" s="68"/>
      <c r="B503" s="77" t="s">
        <v>183</v>
      </c>
      <c r="C503" s="78"/>
      <c r="D503" s="79"/>
      <c r="E503" s="80"/>
      <c r="F503" s="80"/>
      <c r="G503" s="80"/>
      <c r="H503" s="80"/>
      <c r="I503" s="80"/>
      <c r="J503" s="311"/>
    </row>
    <row r="504" spans="1:10">
      <c r="A504" s="68"/>
      <c r="B504" s="73"/>
      <c r="C504" s="81"/>
      <c r="D504" s="75"/>
      <c r="E504" s="75"/>
      <c r="F504" s="75"/>
      <c r="G504" s="75" t="s">
        <v>764</v>
      </c>
      <c r="H504" s="75"/>
      <c r="I504" s="75"/>
      <c r="J504" s="83">
        <f>+SUBTOTAL(9,J497:J503)</f>
        <v>112.12</v>
      </c>
    </row>
    <row r="505" spans="1:10">
      <c r="A505" s="68"/>
      <c r="B505" s="73" t="s">
        <v>247</v>
      </c>
      <c r="C505" s="74" t="s">
        <v>765</v>
      </c>
      <c r="D505" s="75"/>
      <c r="E505" s="75"/>
      <c r="F505" s="75"/>
      <c r="G505" s="75"/>
      <c r="H505" s="76" t="s">
        <v>182</v>
      </c>
      <c r="I505" s="76" t="s">
        <v>766</v>
      </c>
      <c r="J505" s="83" t="s">
        <v>767</v>
      </c>
    </row>
    <row r="506" spans="1:10">
      <c r="A506" s="68"/>
      <c r="B506" s="73" t="s">
        <v>258</v>
      </c>
      <c r="C506" s="74" t="s">
        <v>259</v>
      </c>
      <c r="D506" s="75"/>
      <c r="E506" s="75"/>
      <c r="F506" s="75"/>
      <c r="G506" s="75"/>
      <c r="H506" s="76">
        <v>1</v>
      </c>
      <c r="I506" s="76">
        <v>21.04</v>
      </c>
      <c r="J506" s="83">
        <f>+ROUND(H506*I506,2)</f>
        <v>21.04</v>
      </c>
    </row>
    <row r="507" spans="1:10">
      <c r="A507" s="68"/>
      <c r="B507" s="77" t="s">
        <v>183</v>
      </c>
      <c r="C507" s="78"/>
      <c r="D507" s="79"/>
      <c r="E507" s="79"/>
      <c r="F507" s="79"/>
      <c r="G507" s="79"/>
      <c r="H507" s="80"/>
      <c r="I507" s="80"/>
      <c r="J507" s="311"/>
    </row>
    <row r="508" spans="1:10">
      <c r="A508" s="68"/>
      <c r="B508" s="77" t="s">
        <v>183</v>
      </c>
      <c r="C508" s="78"/>
      <c r="D508" s="79"/>
      <c r="E508" s="79"/>
      <c r="F508" s="79"/>
      <c r="G508" s="79"/>
      <c r="H508" s="80"/>
      <c r="I508" s="80"/>
      <c r="J508" s="311"/>
    </row>
    <row r="509" spans="1:10">
      <c r="A509" s="68"/>
      <c r="B509" s="77" t="s">
        <v>183</v>
      </c>
      <c r="C509" s="78"/>
      <c r="D509" s="79"/>
      <c r="E509" s="79"/>
      <c r="F509" s="79"/>
      <c r="G509" s="79"/>
      <c r="H509" s="80"/>
      <c r="I509" s="80"/>
      <c r="J509" s="311"/>
    </row>
    <row r="510" spans="1:10">
      <c r="A510" s="68"/>
      <c r="B510" s="77" t="s">
        <v>183</v>
      </c>
      <c r="C510" s="78"/>
      <c r="D510" s="79"/>
      <c r="E510" s="79"/>
      <c r="F510" s="79"/>
      <c r="G510" s="79"/>
      <c r="H510" s="80"/>
      <c r="I510" s="80"/>
      <c r="J510" s="311"/>
    </row>
    <row r="511" spans="1:10">
      <c r="A511" s="68"/>
      <c r="B511" s="77" t="s">
        <v>183</v>
      </c>
      <c r="C511" s="78"/>
      <c r="D511" s="79"/>
      <c r="E511" s="79"/>
      <c r="F511" s="79"/>
      <c r="G511" s="79"/>
      <c r="H511" s="80"/>
      <c r="I511" s="80"/>
      <c r="J511" s="311"/>
    </row>
    <row r="512" spans="1:10">
      <c r="A512" s="68"/>
      <c r="B512" s="77" t="s">
        <v>183</v>
      </c>
      <c r="C512" s="78"/>
      <c r="D512" s="79"/>
      <c r="E512" s="79"/>
      <c r="F512" s="79"/>
      <c r="G512" s="79"/>
      <c r="H512" s="80"/>
      <c r="I512" s="80"/>
      <c r="J512" s="311"/>
    </row>
    <row r="513" spans="1:10">
      <c r="A513" s="68"/>
      <c r="B513" s="73"/>
      <c r="C513" s="81"/>
      <c r="D513" s="75"/>
      <c r="E513" s="75"/>
      <c r="F513" s="75"/>
      <c r="G513" s="75" t="s">
        <v>768</v>
      </c>
      <c r="H513" s="75"/>
      <c r="I513" s="75"/>
      <c r="J513" s="83">
        <f>+SUBTOTAL(9,J506:J512)</f>
        <v>21.04</v>
      </c>
    </row>
    <row r="514" spans="1:10">
      <c r="A514" s="68"/>
      <c r="B514" s="73"/>
      <c r="C514" s="81"/>
      <c r="D514" s="75"/>
      <c r="E514" s="75"/>
      <c r="F514" s="75" t="s">
        <v>769</v>
      </c>
      <c r="G514" s="75"/>
      <c r="H514" s="75"/>
      <c r="I514" s="75">
        <v>0</v>
      </c>
      <c r="J514" s="83">
        <f>+ROUND(I514*J513,2)</f>
        <v>0</v>
      </c>
    </row>
    <row r="515" spans="1:10">
      <c r="A515" s="68"/>
      <c r="B515" s="73"/>
      <c r="C515" s="81"/>
      <c r="D515" s="75"/>
      <c r="E515" s="75"/>
      <c r="F515" s="75" t="s">
        <v>260</v>
      </c>
      <c r="G515" s="75"/>
      <c r="H515" s="75"/>
      <c r="I515" s="75"/>
      <c r="J515" s="83">
        <f>+SUBTOTAL(9,J506:J514)</f>
        <v>21.04</v>
      </c>
    </row>
    <row r="516" spans="1:10">
      <c r="A516" s="68"/>
      <c r="B516" s="82"/>
      <c r="C516" s="81"/>
      <c r="D516" s="75"/>
      <c r="E516" s="75"/>
      <c r="F516" s="75"/>
      <c r="G516" s="75" t="s">
        <v>770</v>
      </c>
      <c r="H516" s="75"/>
      <c r="I516" s="75"/>
      <c r="J516" s="315">
        <f>+SUBTOTAL(9,J497:J515)</f>
        <v>133.16</v>
      </c>
    </row>
    <row r="517" spans="1:10">
      <c r="A517" s="68"/>
      <c r="B517" s="82"/>
      <c r="C517" s="81" t="s">
        <v>261</v>
      </c>
      <c r="D517" s="75">
        <v>56.27</v>
      </c>
      <c r="E517" s="75"/>
      <c r="F517" s="75"/>
      <c r="G517" s="75" t="s">
        <v>262</v>
      </c>
      <c r="H517" s="75"/>
      <c r="I517" s="75"/>
      <c r="J517" s="315">
        <f>+ROUND(J516/D517,2)</f>
        <v>2.37</v>
      </c>
    </row>
    <row r="518" spans="1:10">
      <c r="A518" s="68"/>
      <c r="B518" s="73" t="s">
        <v>247</v>
      </c>
      <c r="C518" s="74" t="s">
        <v>263</v>
      </c>
      <c r="D518" s="75"/>
      <c r="E518" s="75"/>
      <c r="F518" s="75"/>
      <c r="G518" s="76" t="s">
        <v>248</v>
      </c>
      <c r="H518" s="76" t="s">
        <v>771</v>
      </c>
      <c r="I518" s="76" t="s">
        <v>264</v>
      </c>
      <c r="J518" s="83" t="s">
        <v>772</v>
      </c>
    </row>
    <row r="519" spans="1:10">
      <c r="A519" s="68"/>
      <c r="B519" s="73" t="s">
        <v>183</v>
      </c>
      <c r="C519" s="74"/>
      <c r="D519" s="75"/>
      <c r="E519" s="75"/>
      <c r="F519" s="75"/>
      <c r="G519" s="76"/>
      <c r="H519" s="76"/>
      <c r="I519" s="76"/>
      <c r="J519" s="83"/>
    </row>
    <row r="520" spans="1:10">
      <c r="A520" s="68"/>
      <c r="B520" s="77" t="s">
        <v>183</v>
      </c>
      <c r="C520" s="78"/>
      <c r="D520" s="79"/>
      <c r="E520" s="79"/>
      <c r="F520" s="79"/>
      <c r="G520" s="80"/>
      <c r="H520" s="80"/>
      <c r="I520" s="80"/>
      <c r="J520" s="311"/>
    </row>
    <row r="521" spans="1:10">
      <c r="A521" s="68"/>
      <c r="B521" s="77" t="s">
        <v>183</v>
      </c>
      <c r="C521" s="78"/>
      <c r="D521" s="79"/>
      <c r="E521" s="79"/>
      <c r="F521" s="79"/>
      <c r="G521" s="80"/>
      <c r="H521" s="80"/>
      <c r="I521" s="80"/>
      <c r="J521" s="311"/>
    </row>
    <row r="522" spans="1:10">
      <c r="A522" s="68"/>
      <c r="B522" s="77" t="s">
        <v>183</v>
      </c>
      <c r="C522" s="78"/>
      <c r="D522" s="79"/>
      <c r="E522" s="79"/>
      <c r="F522" s="79"/>
      <c r="G522" s="80"/>
      <c r="H522" s="80"/>
      <c r="I522" s="80"/>
      <c r="J522" s="311"/>
    </row>
    <row r="523" spans="1:10">
      <c r="A523" s="68"/>
      <c r="B523" s="77" t="s">
        <v>183</v>
      </c>
      <c r="C523" s="78"/>
      <c r="D523" s="79"/>
      <c r="E523" s="79"/>
      <c r="F523" s="79"/>
      <c r="G523" s="80"/>
      <c r="H523" s="80"/>
      <c r="I523" s="80"/>
      <c r="J523" s="311"/>
    </row>
    <row r="524" spans="1:10">
      <c r="A524" s="68"/>
      <c r="B524" s="77" t="s">
        <v>183</v>
      </c>
      <c r="C524" s="78"/>
      <c r="D524" s="79"/>
      <c r="E524" s="79"/>
      <c r="F524" s="79"/>
      <c r="G524" s="80"/>
      <c r="H524" s="80"/>
      <c r="I524" s="80"/>
      <c r="J524" s="311"/>
    </row>
    <row r="525" spans="1:10">
      <c r="A525" s="68"/>
      <c r="B525" s="77" t="s">
        <v>183</v>
      </c>
      <c r="C525" s="78"/>
      <c r="D525" s="79"/>
      <c r="E525" s="79"/>
      <c r="F525" s="79"/>
      <c r="G525" s="80"/>
      <c r="H525" s="80"/>
      <c r="I525" s="80"/>
      <c r="J525" s="311"/>
    </row>
    <row r="526" spans="1:10">
      <c r="A526" s="68"/>
      <c r="B526" s="73"/>
      <c r="C526" s="81"/>
      <c r="D526" s="75"/>
      <c r="E526" s="75"/>
      <c r="F526" s="75"/>
      <c r="G526" s="75" t="s">
        <v>268</v>
      </c>
      <c r="H526" s="75"/>
      <c r="I526" s="75"/>
      <c r="J526" s="83">
        <f>+SUBTOTAL(9,J519:J525)</f>
        <v>0</v>
      </c>
    </row>
    <row r="527" spans="1:10">
      <c r="A527" s="68"/>
      <c r="B527" s="73" t="s">
        <v>247</v>
      </c>
      <c r="C527" s="74" t="s">
        <v>269</v>
      </c>
      <c r="D527" s="75"/>
      <c r="E527" s="75"/>
      <c r="F527" s="75"/>
      <c r="G527" s="76" t="s">
        <v>248</v>
      </c>
      <c r="H527" s="76" t="s">
        <v>771</v>
      </c>
      <c r="I527" s="76" t="s">
        <v>264</v>
      </c>
      <c r="J527" s="83" t="s">
        <v>772</v>
      </c>
    </row>
    <row r="528" spans="1:10">
      <c r="A528" s="68"/>
      <c r="B528" s="73" t="s">
        <v>183</v>
      </c>
      <c r="C528" s="74"/>
      <c r="D528" s="75"/>
      <c r="E528" s="75"/>
      <c r="F528" s="75"/>
      <c r="G528" s="76"/>
      <c r="H528" s="76"/>
      <c r="I528" s="76"/>
      <c r="J528" s="83"/>
    </row>
    <row r="529" spans="1:10">
      <c r="A529" s="68"/>
      <c r="B529" s="77" t="s">
        <v>183</v>
      </c>
      <c r="C529" s="78"/>
      <c r="D529" s="79"/>
      <c r="E529" s="79"/>
      <c r="F529" s="79"/>
      <c r="G529" s="80"/>
      <c r="H529" s="80"/>
      <c r="I529" s="80"/>
      <c r="J529" s="311"/>
    </row>
    <row r="530" spans="1:10">
      <c r="A530" s="68"/>
      <c r="B530" s="77" t="s">
        <v>183</v>
      </c>
      <c r="C530" s="78"/>
      <c r="D530" s="79"/>
      <c r="E530" s="79"/>
      <c r="F530" s="79"/>
      <c r="G530" s="80"/>
      <c r="H530" s="80"/>
      <c r="I530" s="80"/>
      <c r="J530" s="311"/>
    </row>
    <row r="531" spans="1:10">
      <c r="A531" s="68"/>
      <c r="B531" s="77" t="s">
        <v>183</v>
      </c>
      <c r="C531" s="78"/>
      <c r="D531" s="79"/>
      <c r="E531" s="79"/>
      <c r="F531" s="79"/>
      <c r="G531" s="80"/>
      <c r="H531" s="80"/>
      <c r="I531" s="80"/>
      <c r="J531" s="311"/>
    </row>
    <row r="532" spans="1:10">
      <c r="A532" s="68"/>
      <c r="B532" s="77" t="s">
        <v>183</v>
      </c>
      <c r="C532" s="78"/>
      <c r="D532" s="79"/>
      <c r="E532" s="79"/>
      <c r="F532" s="79"/>
      <c r="G532" s="80"/>
      <c r="H532" s="80"/>
      <c r="I532" s="80"/>
      <c r="J532" s="311"/>
    </row>
    <row r="533" spans="1:10">
      <c r="A533" s="68"/>
      <c r="B533" s="73"/>
      <c r="C533" s="81"/>
      <c r="D533" s="75"/>
      <c r="E533" s="75"/>
      <c r="F533" s="75"/>
      <c r="G533" s="75" t="s">
        <v>270</v>
      </c>
      <c r="H533" s="75"/>
      <c r="I533" s="75"/>
      <c r="J533" s="83">
        <f>+SUBTOTAL(9,J528:J532)</f>
        <v>0</v>
      </c>
    </row>
    <row r="534" spans="1:10">
      <c r="A534" s="68"/>
      <c r="B534" s="73" t="s">
        <v>247</v>
      </c>
      <c r="C534" s="74" t="s">
        <v>273</v>
      </c>
      <c r="D534" s="76" t="s">
        <v>274</v>
      </c>
      <c r="E534" s="76" t="s">
        <v>777</v>
      </c>
      <c r="F534" s="76" t="s">
        <v>778</v>
      </c>
      <c r="G534" s="76" t="s">
        <v>779</v>
      </c>
      <c r="H534" s="76" t="s">
        <v>780</v>
      </c>
      <c r="I534" s="76" t="s">
        <v>264</v>
      </c>
      <c r="J534" s="83" t="s">
        <v>781</v>
      </c>
    </row>
    <row r="535" spans="1:10">
      <c r="A535" s="68"/>
      <c r="B535" s="73" t="s">
        <v>183</v>
      </c>
      <c r="C535" s="74"/>
      <c r="D535" s="76"/>
      <c r="E535" s="76"/>
      <c r="F535" s="76"/>
      <c r="G535" s="76"/>
      <c r="H535" s="76"/>
      <c r="I535" s="76"/>
      <c r="J535" s="83"/>
    </row>
    <row r="536" spans="1:10">
      <c r="A536" s="68"/>
      <c r="B536" s="77" t="s">
        <v>183</v>
      </c>
      <c r="C536" s="78"/>
      <c r="D536" s="80"/>
      <c r="E536" s="80"/>
      <c r="F536" s="80"/>
      <c r="G536" s="80"/>
      <c r="H536" s="80"/>
      <c r="I536" s="80"/>
      <c r="J536" s="311"/>
    </row>
    <row r="537" spans="1:10">
      <c r="A537" s="68"/>
      <c r="B537" s="77" t="s">
        <v>183</v>
      </c>
      <c r="C537" s="78"/>
      <c r="D537" s="80"/>
      <c r="E537" s="80"/>
      <c r="F537" s="80"/>
      <c r="G537" s="80"/>
      <c r="H537" s="80"/>
      <c r="I537" s="80"/>
      <c r="J537" s="311"/>
    </row>
    <row r="538" spans="1:10">
      <c r="A538" s="68"/>
      <c r="B538" s="77" t="s">
        <v>183</v>
      </c>
      <c r="C538" s="78"/>
      <c r="D538" s="80"/>
      <c r="E538" s="80"/>
      <c r="F538" s="80"/>
      <c r="G538" s="80"/>
      <c r="H538" s="80"/>
      <c r="I538" s="80"/>
      <c r="J538" s="311"/>
    </row>
    <row r="539" spans="1:10">
      <c r="A539" s="68"/>
      <c r="B539" s="77" t="s">
        <v>183</v>
      </c>
      <c r="C539" s="78"/>
      <c r="D539" s="80"/>
      <c r="E539" s="80"/>
      <c r="F539" s="80"/>
      <c r="G539" s="80"/>
      <c r="H539" s="80"/>
      <c r="I539" s="80"/>
      <c r="J539" s="311"/>
    </row>
    <row r="540" spans="1:10">
      <c r="A540" s="68"/>
      <c r="B540" s="77" t="s">
        <v>183</v>
      </c>
      <c r="C540" s="78"/>
      <c r="D540" s="80"/>
      <c r="E540" s="80"/>
      <c r="F540" s="80"/>
      <c r="G540" s="80"/>
      <c r="H540" s="80"/>
      <c r="I540" s="80"/>
      <c r="J540" s="311"/>
    </row>
    <row r="541" spans="1:10">
      <c r="A541" s="68"/>
      <c r="B541" s="77" t="s">
        <v>183</v>
      </c>
      <c r="C541" s="78"/>
      <c r="D541" s="80"/>
      <c r="E541" s="80"/>
      <c r="F541" s="80"/>
      <c r="G541" s="80"/>
      <c r="H541" s="80"/>
      <c r="I541" s="80"/>
      <c r="J541" s="311"/>
    </row>
    <row r="542" spans="1:10">
      <c r="A542" s="68"/>
      <c r="B542" s="73"/>
      <c r="C542" s="81"/>
      <c r="D542" s="75"/>
      <c r="E542" s="75"/>
      <c r="F542" s="75"/>
      <c r="G542" s="75" t="s">
        <v>277</v>
      </c>
      <c r="H542" s="75"/>
      <c r="I542" s="75"/>
      <c r="J542" s="83">
        <f>+SUBTOTAL(9,J535:J541)</f>
        <v>0</v>
      </c>
    </row>
    <row r="543" spans="1:10">
      <c r="A543" s="68"/>
      <c r="B543" s="73" t="s">
        <v>278</v>
      </c>
      <c r="C543" s="81"/>
      <c r="D543" s="75"/>
      <c r="E543" s="75"/>
      <c r="F543" s="75"/>
      <c r="G543" s="75"/>
      <c r="H543" s="75"/>
      <c r="I543" s="75"/>
      <c r="J543" s="83">
        <f>+SUBTOTAL(9,J517:J541)</f>
        <v>2.37</v>
      </c>
    </row>
    <row r="544" spans="1:10">
      <c r="A544" s="68"/>
      <c r="B544" s="73" t="s">
        <v>279</v>
      </c>
      <c r="C544" s="81"/>
      <c r="D544" s="75">
        <v>0</v>
      </c>
      <c r="E544" s="75"/>
      <c r="F544" s="75"/>
      <c r="G544" s="75"/>
      <c r="H544" s="75"/>
      <c r="I544" s="75"/>
      <c r="J544" s="83">
        <f>+ROUND(J543*D544/100,2)</f>
        <v>0</v>
      </c>
    </row>
    <row r="545" spans="1:10" ht="14.4" thickBot="1">
      <c r="A545" s="68"/>
      <c r="B545" s="73" t="s">
        <v>280</v>
      </c>
      <c r="C545" s="81"/>
      <c r="D545" s="75"/>
      <c r="E545" s="75"/>
      <c r="F545" s="75"/>
      <c r="G545" s="75"/>
      <c r="H545" s="75"/>
      <c r="I545" s="75"/>
      <c r="J545" s="83">
        <f>+J543+ J544</f>
        <v>2.37</v>
      </c>
    </row>
    <row r="546" spans="1:10">
      <c r="A546" s="68"/>
      <c r="B546" s="69" t="s">
        <v>213</v>
      </c>
      <c r="C546" s="70"/>
      <c r="D546" s="72"/>
      <c r="E546" s="72"/>
      <c r="F546" s="72" t="s">
        <v>783</v>
      </c>
      <c r="G546" s="72"/>
      <c r="H546" s="72"/>
      <c r="I546" s="72" t="s">
        <v>784</v>
      </c>
      <c r="J546" s="310"/>
    </row>
    <row r="547" spans="1:10">
      <c r="A547" s="68"/>
      <c r="B547" s="77" t="s">
        <v>785</v>
      </c>
      <c r="C547" s="68"/>
      <c r="D547" s="79"/>
      <c r="E547" s="79"/>
      <c r="F547" s="79" t="s">
        <v>786</v>
      </c>
      <c r="G547" s="79"/>
      <c r="H547" s="79"/>
      <c r="I547" s="79"/>
      <c r="J547" s="316"/>
    </row>
    <row r="548" spans="1:10">
      <c r="A548" s="68"/>
      <c r="B548" s="77" t="s">
        <v>787</v>
      </c>
      <c r="C548" s="68"/>
      <c r="D548" s="79"/>
      <c r="E548" s="79"/>
      <c r="F548" s="79" t="s">
        <v>788</v>
      </c>
      <c r="G548" s="79"/>
      <c r="H548" s="79"/>
      <c r="I548" s="79"/>
      <c r="J548" s="316"/>
    </row>
    <row r="549" spans="1:10" ht="14.4" thickBot="1">
      <c r="A549" s="68"/>
      <c r="B549" s="84" t="s">
        <v>789</v>
      </c>
      <c r="C549" s="68"/>
      <c r="D549" s="79"/>
      <c r="E549" s="79"/>
      <c r="F549" s="79"/>
      <c r="G549" s="79"/>
      <c r="H549" s="79"/>
      <c r="I549" s="79"/>
      <c r="J549" s="317"/>
    </row>
    <row r="550" spans="1:10">
      <c r="A550" s="68"/>
      <c r="B550" s="70"/>
      <c r="C550" s="70"/>
      <c r="D550" s="72"/>
      <c r="E550" s="72"/>
      <c r="F550" s="72"/>
      <c r="G550" s="72"/>
      <c r="H550" s="72"/>
      <c r="I550" s="72"/>
      <c r="J550" s="72"/>
    </row>
    <row r="551" spans="1:10" ht="14.4" thickBot="1">
      <c r="A551" s="68"/>
      <c r="B551" s="68"/>
      <c r="C551" s="68"/>
      <c r="D551" s="79"/>
      <c r="E551" s="79"/>
      <c r="F551" s="79"/>
      <c r="G551" s="79"/>
      <c r="H551" s="79"/>
      <c r="I551" s="79"/>
      <c r="J551" s="79"/>
    </row>
    <row r="552" spans="1:10">
      <c r="A552" s="68"/>
      <c r="B552" s="69"/>
      <c r="C552" s="70"/>
      <c r="D552" s="71" t="s">
        <v>246</v>
      </c>
      <c r="E552" s="71"/>
      <c r="F552" s="71"/>
      <c r="G552" s="72"/>
      <c r="H552" s="72"/>
      <c r="I552" s="72"/>
      <c r="J552" s="310"/>
    </row>
    <row r="553" spans="1:10">
      <c r="A553" s="68"/>
      <c r="B553" s="73" t="s">
        <v>247</v>
      </c>
      <c r="C553" s="74" t="s">
        <v>69</v>
      </c>
      <c r="D553" s="75"/>
      <c r="E553" s="75"/>
      <c r="F553" s="75"/>
      <c r="G553" s="75"/>
      <c r="H553" s="76" t="s">
        <v>759</v>
      </c>
      <c r="I553" s="75"/>
      <c r="J553" s="83" t="s">
        <v>248</v>
      </c>
    </row>
    <row r="554" spans="1:10">
      <c r="A554" s="68"/>
      <c r="B554" s="77" t="s">
        <v>183</v>
      </c>
      <c r="C554" s="78" t="s">
        <v>817</v>
      </c>
      <c r="D554" s="79"/>
      <c r="E554" s="79"/>
      <c r="F554" s="79"/>
      <c r="G554" s="79"/>
      <c r="H554" s="80" t="s">
        <v>761</v>
      </c>
      <c r="I554" s="79"/>
      <c r="J554" s="311" t="s">
        <v>186</v>
      </c>
    </row>
    <row r="555" spans="1:10">
      <c r="A555" s="68"/>
      <c r="B555" s="73"/>
      <c r="C555" s="74"/>
      <c r="D555" s="75"/>
      <c r="E555" s="76"/>
      <c r="F555" s="76" t="s">
        <v>249</v>
      </c>
      <c r="G555" s="76"/>
      <c r="H555" s="76" t="s">
        <v>250</v>
      </c>
      <c r="I555" s="76"/>
      <c r="J555" s="83" t="s">
        <v>762</v>
      </c>
    </row>
    <row r="556" spans="1:10">
      <c r="A556" s="68"/>
      <c r="B556" s="77" t="s">
        <v>247</v>
      </c>
      <c r="C556" s="78" t="s">
        <v>251</v>
      </c>
      <c r="D556" s="79"/>
      <c r="E556" s="80" t="s">
        <v>182</v>
      </c>
      <c r="F556" s="76" t="s">
        <v>252</v>
      </c>
      <c r="G556" s="76" t="s">
        <v>253</v>
      </c>
      <c r="H556" s="76" t="s">
        <v>252</v>
      </c>
      <c r="I556" s="312" t="s">
        <v>253</v>
      </c>
      <c r="J556" s="311" t="s">
        <v>763</v>
      </c>
    </row>
    <row r="557" spans="1:10">
      <c r="A557" s="68"/>
      <c r="B557" s="313" t="s">
        <v>372</v>
      </c>
      <c r="C557" s="74" t="s">
        <v>373</v>
      </c>
      <c r="D557" s="75"/>
      <c r="E557" s="76">
        <v>1</v>
      </c>
      <c r="F557" s="76">
        <v>1</v>
      </c>
      <c r="G557" s="76">
        <v>0</v>
      </c>
      <c r="H557" s="76">
        <v>385.07</v>
      </c>
      <c r="I557" s="76">
        <v>160.05000000000001</v>
      </c>
      <c r="J557" s="83">
        <f>+ROUND(E557* ((F557*H557) + (G557*I557)),2)</f>
        <v>385.07</v>
      </c>
    </row>
    <row r="558" spans="1:10">
      <c r="A558" s="68"/>
      <c r="B558" s="77" t="s">
        <v>183</v>
      </c>
      <c r="C558" s="78"/>
      <c r="D558" s="79"/>
      <c r="E558" s="80"/>
      <c r="F558" s="80"/>
      <c r="G558" s="80"/>
      <c r="H558" s="80"/>
      <c r="I558" s="80"/>
      <c r="J558" s="311"/>
    </row>
    <row r="559" spans="1:10">
      <c r="A559" s="68"/>
      <c r="B559" s="77" t="s">
        <v>183</v>
      </c>
      <c r="C559" s="78"/>
      <c r="D559" s="79"/>
      <c r="E559" s="80"/>
      <c r="F559" s="80"/>
      <c r="G559" s="80"/>
      <c r="H559" s="80"/>
      <c r="I559" s="80"/>
      <c r="J559" s="311"/>
    </row>
    <row r="560" spans="1:10">
      <c r="A560" s="68"/>
      <c r="B560" s="77" t="s">
        <v>183</v>
      </c>
      <c r="C560" s="78"/>
      <c r="D560" s="79"/>
      <c r="E560" s="80"/>
      <c r="F560" s="80"/>
      <c r="G560" s="80"/>
      <c r="H560" s="80"/>
      <c r="I560" s="80"/>
      <c r="J560" s="311"/>
    </row>
    <row r="561" spans="1:10">
      <c r="A561" s="68"/>
      <c r="B561" s="77" t="s">
        <v>183</v>
      </c>
      <c r="C561" s="78"/>
      <c r="D561" s="79"/>
      <c r="E561" s="80"/>
      <c r="F561" s="80"/>
      <c r="G561" s="80"/>
      <c r="H561" s="80"/>
      <c r="I561" s="80"/>
      <c r="J561" s="311"/>
    </row>
    <row r="562" spans="1:10">
      <c r="A562" s="68"/>
      <c r="B562" s="77" t="s">
        <v>183</v>
      </c>
      <c r="C562" s="78"/>
      <c r="D562" s="79"/>
      <c r="E562" s="80"/>
      <c r="F562" s="80"/>
      <c r="G562" s="80"/>
      <c r="H562" s="80"/>
      <c r="I562" s="80"/>
      <c r="J562" s="311"/>
    </row>
    <row r="563" spans="1:10">
      <c r="A563" s="68"/>
      <c r="B563" s="77" t="s">
        <v>183</v>
      </c>
      <c r="C563" s="78"/>
      <c r="D563" s="79"/>
      <c r="E563" s="80"/>
      <c r="F563" s="80"/>
      <c r="G563" s="80"/>
      <c r="H563" s="80"/>
      <c r="I563" s="80"/>
      <c r="J563" s="311"/>
    </row>
    <row r="564" spans="1:10">
      <c r="A564" s="68"/>
      <c r="B564" s="73"/>
      <c r="C564" s="81"/>
      <c r="D564" s="75"/>
      <c r="E564" s="75"/>
      <c r="F564" s="75"/>
      <c r="G564" s="75" t="s">
        <v>764</v>
      </c>
      <c r="H564" s="75"/>
      <c r="I564" s="75"/>
      <c r="J564" s="83">
        <f>+SUBTOTAL(9,J557:J563)</f>
        <v>385.07</v>
      </c>
    </row>
    <row r="565" spans="1:10">
      <c r="A565" s="68"/>
      <c r="B565" s="73" t="s">
        <v>247</v>
      </c>
      <c r="C565" s="74" t="s">
        <v>765</v>
      </c>
      <c r="D565" s="75"/>
      <c r="E565" s="75"/>
      <c r="F565" s="75"/>
      <c r="G565" s="75"/>
      <c r="H565" s="76" t="s">
        <v>182</v>
      </c>
      <c r="I565" s="76" t="s">
        <v>766</v>
      </c>
      <c r="J565" s="83" t="s">
        <v>767</v>
      </c>
    </row>
    <row r="566" spans="1:10">
      <c r="A566" s="68"/>
      <c r="B566" s="73" t="s">
        <v>258</v>
      </c>
      <c r="C566" s="74" t="s">
        <v>259</v>
      </c>
      <c r="D566" s="75"/>
      <c r="E566" s="75"/>
      <c r="F566" s="75"/>
      <c r="G566" s="75"/>
      <c r="H566" s="76">
        <v>3</v>
      </c>
      <c r="I566" s="76">
        <v>21.04</v>
      </c>
      <c r="J566" s="83">
        <f>+ROUND(H566*I566,2)</f>
        <v>63.12</v>
      </c>
    </row>
    <row r="567" spans="1:10">
      <c r="A567" s="68"/>
      <c r="B567" s="77" t="s">
        <v>183</v>
      </c>
      <c r="C567" s="78"/>
      <c r="D567" s="79"/>
      <c r="E567" s="79"/>
      <c r="F567" s="79"/>
      <c r="G567" s="79"/>
      <c r="H567" s="80"/>
      <c r="I567" s="80"/>
      <c r="J567" s="311"/>
    </row>
    <row r="568" spans="1:10">
      <c r="A568" s="68"/>
      <c r="B568" s="77" t="s">
        <v>183</v>
      </c>
      <c r="C568" s="78"/>
      <c r="D568" s="79"/>
      <c r="E568" s="79"/>
      <c r="F568" s="79"/>
      <c r="G568" s="79"/>
      <c r="H568" s="80"/>
      <c r="I568" s="80"/>
      <c r="J568" s="311"/>
    </row>
    <row r="569" spans="1:10">
      <c r="A569" s="68"/>
      <c r="B569" s="77" t="s">
        <v>183</v>
      </c>
      <c r="C569" s="78"/>
      <c r="D569" s="79"/>
      <c r="E569" s="79"/>
      <c r="F569" s="79"/>
      <c r="G569" s="79"/>
      <c r="H569" s="80"/>
      <c r="I569" s="80"/>
      <c r="J569" s="311"/>
    </row>
    <row r="570" spans="1:10">
      <c r="A570" s="68"/>
      <c r="B570" s="77" t="s">
        <v>183</v>
      </c>
      <c r="C570" s="78"/>
      <c r="D570" s="79"/>
      <c r="E570" s="79"/>
      <c r="F570" s="79"/>
      <c r="G570" s="79"/>
      <c r="H570" s="80"/>
      <c r="I570" s="80"/>
      <c r="J570" s="311"/>
    </row>
    <row r="571" spans="1:10">
      <c r="A571" s="68"/>
      <c r="B571" s="77" t="s">
        <v>183</v>
      </c>
      <c r="C571" s="78"/>
      <c r="D571" s="79"/>
      <c r="E571" s="79"/>
      <c r="F571" s="79"/>
      <c r="G571" s="79"/>
      <c r="H571" s="80"/>
      <c r="I571" s="80"/>
      <c r="J571" s="311"/>
    </row>
    <row r="572" spans="1:10">
      <c r="A572" s="68"/>
      <c r="B572" s="77" t="s">
        <v>183</v>
      </c>
      <c r="C572" s="78"/>
      <c r="D572" s="79"/>
      <c r="E572" s="79"/>
      <c r="F572" s="79"/>
      <c r="G572" s="79"/>
      <c r="H572" s="80"/>
      <c r="I572" s="80"/>
      <c r="J572" s="311"/>
    </row>
    <row r="573" spans="1:10">
      <c r="A573" s="68"/>
      <c r="B573" s="73"/>
      <c r="C573" s="81"/>
      <c r="D573" s="75"/>
      <c r="E573" s="75"/>
      <c r="F573" s="75"/>
      <c r="G573" s="75" t="s">
        <v>768</v>
      </c>
      <c r="H573" s="75"/>
      <c r="I573" s="75"/>
      <c r="J573" s="83">
        <f>+SUBTOTAL(9,J566:J572)</f>
        <v>63.12</v>
      </c>
    </row>
    <row r="574" spans="1:10">
      <c r="A574" s="68"/>
      <c r="B574" s="73"/>
      <c r="C574" s="81"/>
      <c r="D574" s="75"/>
      <c r="E574" s="75"/>
      <c r="F574" s="75" t="s">
        <v>769</v>
      </c>
      <c r="G574" s="75"/>
      <c r="H574" s="75"/>
      <c r="I574" s="75">
        <v>0</v>
      </c>
      <c r="J574" s="83">
        <f>+ROUND(I574*J573,2)</f>
        <v>0</v>
      </c>
    </row>
    <row r="575" spans="1:10">
      <c r="A575" s="68"/>
      <c r="B575" s="73"/>
      <c r="C575" s="81"/>
      <c r="D575" s="75"/>
      <c r="E575" s="75"/>
      <c r="F575" s="75" t="s">
        <v>260</v>
      </c>
      <c r="G575" s="75"/>
      <c r="H575" s="75"/>
      <c r="I575" s="75"/>
      <c r="J575" s="83">
        <f>+SUBTOTAL(9,J566:J574)</f>
        <v>63.12</v>
      </c>
    </row>
    <row r="576" spans="1:10">
      <c r="A576" s="68"/>
      <c r="B576" s="82"/>
      <c r="C576" s="81"/>
      <c r="D576" s="75"/>
      <c r="E576" s="75"/>
      <c r="F576" s="75"/>
      <c r="G576" s="75" t="s">
        <v>770</v>
      </c>
      <c r="H576" s="75"/>
      <c r="I576" s="75"/>
      <c r="J576" s="315">
        <f>+SUBTOTAL(9,J557:J575)</f>
        <v>448.19</v>
      </c>
    </row>
    <row r="577" spans="1:10">
      <c r="A577" s="68"/>
      <c r="B577" s="82"/>
      <c r="C577" s="81" t="s">
        <v>261</v>
      </c>
      <c r="D577" s="75">
        <v>190.9</v>
      </c>
      <c r="E577" s="75"/>
      <c r="F577" s="75"/>
      <c r="G577" s="75" t="s">
        <v>262</v>
      </c>
      <c r="H577" s="75"/>
      <c r="I577" s="75"/>
      <c r="J577" s="315">
        <f>+ROUND(J576/D577,2)</f>
        <v>2.35</v>
      </c>
    </row>
    <row r="578" spans="1:10">
      <c r="A578" s="68"/>
      <c r="B578" s="73" t="s">
        <v>247</v>
      </c>
      <c r="C578" s="74" t="s">
        <v>263</v>
      </c>
      <c r="D578" s="75"/>
      <c r="E578" s="75"/>
      <c r="F578" s="75"/>
      <c r="G578" s="76" t="s">
        <v>248</v>
      </c>
      <c r="H578" s="76" t="s">
        <v>771</v>
      </c>
      <c r="I578" s="76" t="s">
        <v>264</v>
      </c>
      <c r="J578" s="83" t="s">
        <v>772</v>
      </c>
    </row>
    <row r="579" spans="1:10">
      <c r="A579" s="68"/>
      <c r="B579" s="73" t="s">
        <v>376</v>
      </c>
      <c r="C579" s="74" t="s">
        <v>572</v>
      </c>
      <c r="D579" s="75"/>
      <c r="E579" s="75"/>
      <c r="F579" s="75"/>
      <c r="G579" s="76" t="s">
        <v>189</v>
      </c>
      <c r="H579" s="76">
        <v>21.78</v>
      </c>
      <c r="I579" s="76">
        <v>0.3</v>
      </c>
      <c r="J579" s="83">
        <f t="shared" ref="J579:J584" si="2">+ROUND(H579*I579,2)</f>
        <v>6.53</v>
      </c>
    </row>
    <row r="580" spans="1:10">
      <c r="A580" s="68"/>
      <c r="B580" s="77" t="s">
        <v>377</v>
      </c>
      <c r="C580" s="78" t="s">
        <v>573</v>
      </c>
      <c r="D580" s="79"/>
      <c r="E580" s="79"/>
      <c r="F580" s="79"/>
      <c r="G580" s="80" t="s">
        <v>311</v>
      </c>
      <c r="H580" s="80">
        <v>10.64</v>
      </c>
      <c r="I580" s="80">
        <v>0.06</v>
      </c>
      <c r="J580" s="311">
        <f t="shared" si="2"/>
        <v>0.64</v>
      </c>
    </row>
    <row r="581" spans="1:10">
      <c r="A581" s="68"/>
      <c r="B581" s="77" t="s">
        <v>378</v>
      </c>
      <c r="C581" s="78" t="s">
        <v>574</v>
      </c>
      <c r="D581" s="79"/>
      <c r="E581" s="79"/>
      <c r="F581" s="79"/>
      <c r="G581" s="80" t="s">
        <v>311</v>
      </c>
      <c r="H581" s="80">
        <v>11</v>
      </c>
      <c r="I581" s="80">
        <v>0.35</v>
      </c>
      <c r="J581" s="311">
        <f t="shared" si="2"/>
        <v>3.85</v>
      </c>
    </row>
    <row r="582" spans="1:10">
      <c r="A582" s="68"/>
      <c r="B582" s="77" t="s">
        <v>575</v>
      </c>
      <c r="C582" s="78" t="s">
        <v>576</v>
      </c>
      <c r="D582" s="79"/>
      <c r="E582" s="79"/>
      <c r="F582" s="79"/>
      <c r="G582" s="80" t="s">
        <v>187</v>
      </c>
      <c r="H582" s="80">
        <v>33.81</v>
      </c>
      <c r="I582" s="80">
        <v>4.8000000000000001E-4</v>
      </c>
      <c r="J582" s="311">
        <f t="shared" si="2"/>
        <v>0.02</v>
      </c>
    </row>
    <row r="583" spans="1:10">
      <c r="A583" s="68"/>
      <c r="B583" s="77" t="s">
        <v>577</v>
      </c>
      <c r="C583" s="78" t="s">
        <v>578</v>
      </c>
      <c r="D583" s="79"/>
      <c r="E583" s="79"/>
      <c r="F583" s="79"/>
      <c r="G583" s="80" t="s">
        <v>187</v>
      </c>
      <c r="H583" s="80">
        <v>33.81</v>
      </c>
      <c r="I583" s="80">
        <v>6.0000000000000002E-5</v>
      </c>
      <c r="J583" s="311">
        <f t="shared" si="2"/>
        <v>0</v>
      </c>
    </row>
    <row r="584" spans="1:10">
      <c r="A584" s="68"/>
      <c r="B584" s="77" t="s">
        <v>579</v>
      </c>
      <c r="C584" s="78" t="s">
        <v>580</v>
      </c>
      <c r="D584" s="79"/>
      <c r="E584" s="79"/>
      <c r="F584" s="79"/>
      <c r="G584" s="80" t="s">
        <v>187</v>
      </c>
      <c r="H584" s="80">
        <v>33.81</v>
      </c>
      <c r="I584" s="80">
        <v>3.5E-4</v>
      </c>
      <c r="J584" s="311">
        <f t="shared" si="2"/>
        <v>0.01</v>
      </c>
    </row>
    <row r="585" spans="1:10">
      <c r="A585" s="68"/>
      <c r="B585" s="77" t="s">
        <v>183</v>
      </c>
      <c r="C585" s="78"/>
      <c r="D585" s="79"/>
      <c r="E585" s="79"/>
      <c r="F585" s="79"/>
      <c r="G585" s="80"/>
      <c r="H585" s="80"/>
      <c r="I585" s="80"/>
      <c r="J585" s="311"/>
    </row>
    <row r="586" spans="1:10">
      <c r="A586" s="68"/>
      <c r="B586" s="73"/>
      <c r="C586" s="81"/>
      <c r="D586" s="75"/>
      <c r="E586" s="75"/>
      <c r="F586" s="75"/>
      <c r="G586" s="75" t="s">
        <v>268</v>
      </c>
      <c r="H586" s="75"/>
      <c r="I586" s="75"/>
      <c r="J586" s="83">
        <f>+SUBTOTAL(9,J579:J585)</f>
        <v>11.049999999999999</v>
      </c>
    </row>
    <row r="587" spans="1:10">
      <c r="A587" s="68"/>
      <c r="B587" s="73" t="s">
        <v>247</v>
      </c>
      <c r="C587" s="74" t="s">
        <v>269</v>
      </c>
      <c r="D587" s="75"/>
      <c r="E587" s="75"/>
      <c r="F587" s="75"/>
      <c r="G587" s="76" t="s">
        <v>248</v>
      </c>
      <c r="H587" s="76" t="s">
        <v>771</v>
      </c>
      <c r="I587" s="76" t="s">
        <v>264</v>
      </c>
      <c r="J587" s="83" t="s">
        <v>772</v>
      </c>
    </row>
    <row r="588" spans="1:10">
      <c r="A588" s="68"/>
      <c r="B588" s="73" t="s">
        <v>183</v>
      </c>
      <c r="C588" s="74"/>
      <c r="D588" s="75"/>
      <c r="E588" s="75"/>
      <c r="F588" s="75"/>
      <c r="G588" s="76"/>
      <c r="H588" s="76"/>
      <c r="I588" s="76"/>
      <c r="J588" s="83"/>
    </row>
    <row r="589" spans="1:10">
      <c r="A589" s="68"/>
      <c r="B589" s="77" t="s">
        <v>183</v>
      </c>
      <c r="C589" s="78"/>
      <c r="D589" s="79"/>
      <c r="E589" s="79"/>
      <c r="F589" s="79"/>
      <c r="G589" s="80"/>
      <c r="H589" s="80"/>
      <c r="I589" s="80"/>
      <c r="J589" s="311"/>
    </row>
    <row r="590" spans="1:10">
      <c r="A590" s="68"/>
      <c r="B590" s="77" t="s">
        <v>183</v>
      </c>
      <c r="C590" s="78"/>
      <c r="D590" s="79"/>
      <c r="E590" s="79"/>
      <c r="F590" s="79"/>
      <c r="G590" s="80"/>
      <c r="H590" s="80"/>
      <c r="I590" s="80"/>
      <c r="J590" s="311"/>
    </row>
    <row r="591" spans="1:10">
      <c r="A591" s="68"/>
      <c r="B591" s="77" t="s">
        <v>183</v>
      </c>
      <c r="C591" s="78"/>
      <c r="D591" s="79"/>
      <c r="E591" s="79"/>
      <c r="F591" s="79"/>
      <c r="G591" s="80"/>
      <c r="H591" s="80"/>
      <c r="I591" s="80"/>
      <c r="J591" s="311"/>
    </row>
    <row r="592" spans="1:10">
      <c r="A592" s="68"/>
      <c r="B592" s="77" t="s">
        <v>183</v>
      </c>
      <c r="C592" s="78"/>
      <c r="D592" s="79"/>
      <c r="E592" s="79"/>
      <c r="F592" s="79"/>
      <c r="G592" s="80"/>
      <c r="H592" s="80"/>
      <c r="I592" s="80"/>
      <c r="J592" s="311"/>
    </row>
    <row r="593" spans="1:10">
      <c r="A593" s="68"/>
      <c r="B593" s="73"/>
      <c r="C593" s="81"/>
      <c r="D593" s="75"/>
      <c r="E593" s="75"/>
      <c r="F593" s="75"/>
      <c r="G593" s="75" t="s">
        <v>270</v>
      </c>
      <c r="H593" s="75"/>
      <c r="I593" s="75"/>
      <c r="J593" s="83">
        <f>+SUBTOTAL(9,J588:J592)</f>
        <v>0</v>
      </c>
    </row>
    <row r="594" spans="1:10">
      <c r="A594" s="68"/>
      <c r="B594" s="73" t="s">
        <v>247</v>
      </c>
      <c r="C594" s="74" t="s">
        <v>273</v>
      </c>
      <c r="D594" s="76" t="s">
        <v>274</v>
      </c>
      <c r="E594" s="76" t="s">
        <v>777</v>
      </c>
      <c r="F594" s="76" t="s">
        <v>778</v>
      </c>
      <c r="G594" s="76" t="s">
        <v>779</v>
      </c>
      <c r="H594" s="76" t="s">
        <v>780</v>
      </c>
      <c r="I594" s="76" t="s">
        <v>264</v>
      </c>
      <c r="J594" s="83" t="s">
        <v>781</v>
      </c>
    </row>
    <row r="595" spans="1:10">
      <c r="A595" s="68"/>
      <c r="B595" s="73" t="s">
        <v>379</v>
      </c>
      <c r="C595" s="74" t="s">
        <v>581</v>
      </c>
      <c r="D595" s="76" t="s">
        <v>275</v>
      </c>
      <c r="E595" s="76">
        <v>0</v>
      </c>
      <c r="F595" s="76">
        <v>1.93</v>
      </c>
      <c r="G595" s="76">
        <v>1.93</v>
      </c>
      <c r="H595" s="76">
        <v>0.74</v>
      </c>
      <c r="I595" s="76">
        <v>4.8000000000000001E-4</v>
      </c>
      <c r="J595" s="83">
        <f>+ROUND(G595*H595*I595,2)</f>
        <v>0</v>
      </c>
    </row>
    <row r="596" spans="1:10">
      <c r="A596" s="68"/>
      <c r="B596" s="77" t="s">
        <v>380</v>
      </c>
      <c r="C596" s="78" t="s">
        <v>582</v>
      </c>
      <c r="D596" s="80" t="s">
        <v>275</v>
      </c>
      <c r="E596" s="80">
        <v>0</v>
      </c>
      <c r="F596" s="80">
        <v>1.93</v>
      </c>
      <c r="G596" s="80">
        <v>1.93</v>
      </c>
      <c r="H596" s="80">
        <v>0.74</v>
      </c>
      <c r="I596" s="80">
        <v>6.0000000000000002E-5</v>
      </c>
      <c r="J596" s="311">
        <f>+ROUND(G596*H596*I596,2)</f>
        <v>0</v>
      </c>
    </row>
    <row r="597" spans="1:10">
      <c r="A597" s="68"/>
      <c r="B597" s="77" t="s">
        <v>381</v>
      </c>
      <c r="C597" s="78" t="s">
        <v>583</v>
      </c>
      <c r="D597" s="80" t="s">
        <v>275</v>
      </c>
      <c r="E597" s="80">
        <v>0</v>
      </c>
      <c r="F597" s="80">
        <v>1.93</v>
      </c>
      <c r="G597" s="80">
        <v>1.93</v>
      </c>
      <c r="H597" s="80">
        <v>0.74</v>
      </c>
      <c r="I597" s="80">
        <v>3.5E-4</v>
      </c>
      <c r="J597" s="311">
        <f>+ROUND(G597*H597*I597,2)</f>
        <v>0</v>
      </c>
    </row>
    <row r="598" spans="1:10">
      <c r="A598" s="68"/>
      <c r="B598" s="77" t="s">
        <v>183</v>
      </c>
      <c r="C598" s="78"/>
      <c r="D598" s="80"/>
      <c r="E598" s="80"/>
      <c r="F598" s="80"/>
      <c r="G598" s="80"/>
      <c r="H598" s="80"/>
      <c r="I598" s="80"/>
      <c r="J598" s="311"/>
    </row>
    <row r="599" spans="1:10">
      <c r="A599" s="68"/>
      <c r="B599" s="77" t="s">
        <v>183</v>
      </c>
      <c r="C599" s="78"/>
      <c r="D599" s="80"/>
      <c r="E599" s="80"/>
      <c r="F599" s="80"/>
      <c r="G599" s="80"/>
      <c r="H599" s="80"/>
      <c r="I599" s="80"/>
      <c r="J599" s="311"/>
    </row>
    <row r="600" spans="1:10">
      <c r="A600" s="68"/>
      <c r="B600" s="77" t="s">
        <v>183</v>
      </c>
      <c r="C600" s="78"/>
      <c r="D600" s="80"/>
      <c r="E600" s="80"/>
      <c r="F600" s="80"/>
      <c r="G600" s="80"/>
      <c r="H600" s="80"/>
      <c r="I600" s="80"/>
      <c r="J600" s="311"/>
    </row>
    <row r="601" spans="1:10">
      <c r="A601" s="68"/>
      <c r="B601" s="77" t="s">
        <v>183</v>
      </c>
      <c r="C601" s="78"/>
      <c r="D601" s="80"/>
      <c r="E601" s="80"/>
      <c r="F601" s="80"/>
      <c r="G601" s="80"/>
      <c r="H601" s="80"/>
      <c r="I601" s="80"/>
      <c r="J601" s="311"/>
    </row>
    <row r="602" spans="1:10">
      <c r="A602" s="68"/>
      <c r="B602" s="73"/>
      <c r="C602" s="81"/>
      <c r="D602" s="75"/>
      <c r="E602" s="75"/>
      <c r="F602" s="75"/>
      <c r="G602" s="75" t="s">
        <v>277</v>
      </c>
      <c r="H602" s="75"/>
      <c r="I602" s="75"/>
      <c r="J602" s="83">
        <f>+SUBTOTAL(9,J595:J601)</f>
        <v>0</v>
      </c>
    </row>
    <row r="603" spans="1:10">
      <c r="A603" s="68"/>
      <c r="B603" s="73" t="s">
        <v>278</v>
      </c>
      <c r="C603" s="81"/>
      <c r="D603" s="75"/>
      <c r="E603" s="75"/>
      <c r="F603" s="75"/>
      <c r="G603" s="75"/>
      <c r="H603" s="75"/>
      <c r="I603" s="75"/>
      <c r="J603" s="83">
        <f>+SUBTOTAL(9,J577:J601)</f>
        <v>13.4</v>
      </c>
    </row>
    <row r="604" spans="1:10">
      <c r="A604" s="68"/>
      <c r="B604" s="73" t="s">
        <v>279</v>
      </c>
      <c r="C604" s="81"/>
      <c r="D604" s="75">
        <v>0</v>
      </c>
      <c r="E604" s="75"/>
      <c r="F604" s="75"/>
      <c r="G604" s="75"/>
      <c r="H604" s="75"/>
      <c r="I604" s="75"/>
      <c r="J604" s="83">
        <f>+ROUND(J603*D604/100,2)</f>
        <v>0</v>
      </c>
    </row>
    <row r="605" spans="1:10" ht="14.4" thickBot="1">
      <c r="A605" s="68"/>
      <c r="B605" s="73" t="s">
        <v>280</v>
      </c>
      <c r="C605" s="81"/>
      <c r="D605" s="75"/>
      <c r="E605" s="75"/>
      <c r="F605" s="75"/>
      <c r="G605" s="75"/>
      <c r="H605" s="75"/>
      <c r="I605" s="75"/>
      <c r="J605" s="83">
        <f>+J603+ J604</f>
        <v>13.4</v>
      </c>
    </row>
    <row r="606" spans="1:10">
      <c r="A606" s="68"/>
      <c r="B606" s="69" t="s">
        <v>213</v>
      </c>
      <c r="C606" s="70"/>
      <c r="D606" s="72"/>
      <c r="E606" s="72"/>
      <c r="F606" s="72" t="s">
        <v>783</v>
      </c>
      <c r="G606" s="72"/>
      <c r="H606" s="72"/>
      <c r="I606" s="72" t="s">
        <v>784</v>
      </c>
      <c r="J606" s="310"/>
    </row>
    <row r="607" spans="1:10">
      <c r="A607" s="68"/>
      <c r="B607" s="77" t="s">
        <v>785</v>
      </c>
      <c r="C607" s="68"/>
      <c r="D607" s="79"/>
      <c r="E607" s="79"/>
      <c r="F607" s="79" t="s">
        <v>786</v>
      </c>
      <c r="G607" s="79"/>
      <c r="H607" s="79"/>
      <c r="I607" s="79"/>
      <c r="J607" s="316"/>
    </row>
    <row r="608" spans="1:10">
      <c r="A608" s="68"/>
      <c r="B608" s="77" t="s">
        <v>787</v>
      </c>
      <c r="C608" s="68"/>
      <c r="D608" s="79"/>
      <c r="E608" s="79"/>
      <c r="F608" s="79" t="s">
        <v>788</v>
      </c>
      <c r="G608" s="79"/>
      <c r="H608" s="79"/>
      <c r="I608" s="79"/>
      <c r="J608" s="316"/>
    </row>
    <row r="609" spans="1:10" ht="14.4" thickBot="1">
      <c r="A609" s="68"/>
      <c r="B609" s="84" t="s">
        <v>789</v>
      </c>
      <c r="C609" s="68"/>
      <c r="D609" s="79"/>
      <c r="E609" s="79"/>
      <c r="F609" s="79"/>
      <c r="G609" s="79"/>
      <c r="H609" s="79"/>
      <c r="I609" s="79"/>
      <c r="J609" s="317"/>
    </row>
    <row r="610" spans="1:10">
      <c r="A610" s="68"/>
      <c r="B610" s="70"/>
      <c r="C610" s="70"/>
      <c r="D610" s="72"/>
      <c r="E610" s="72"/>
      <c r="F610" s="72"/>
      <c r="G610" s="72"/>
      <c r="H610" s="72"/>
      <c r="I610" s="72"/>
      <c r="J610" s="72"/>
    </row>
    <row r="611" spans="1:10" ht="14.4" thickBot="1">
      <c r="A611" s="68"/>
      <c r="B611" s="68"/>
      <c r="C611" s="68"/>
      <c r="D611" s="79"/>
      <c r="E611" s="79"/>
      <c r="F611" s="79"/>
      <c r="G611" s="79"/>
      <c r="H611" s="79"/>
      <c r="I611" s="79"/>
      <c r="J611" s="79"/>
    </row>
    <row r="612" spans="1:10">
      <c r="A612" s="68"/>
      <c r="B612" s="69"/>
      <c r="C612" s="70"/>
      <c r="D612" s="71" t="s">
        <v>246</v>
      </c>
      <c r="E612" s="71"/>
      <c r="F612" s="71"/>
      <c r="G612" s="72"/>
      <c r="H612" s="72"/>
      <c r="I612" s="72"/>
      <c r="J612" s="310"/>
    </row>
    <row r="613" spans="1:10">
      <c r="A613" s="68"/>
      <c r="B613" s="73" t="s">
        <v>247</v>
      </c>
      <c r="C613" s="74" t="s">
        <v>69</v>
      </c>
      <c r="D613" s="75"/>
      <c r="E613" s="75"/>
      <c r="F613" s="75"/>
      <c r="G613" s="75"/>
      <c r="H613" s="76" t="s">
        <v>759</v>
      </c>
      <c r="I613" s="75"/>
      <c r="J613" s="83" t="s">
        <v>248</v>
      </c>
    </row>
    <row r="614" spans="1:10">
      <c r="A614" s="68"/>
      <c r="B614" s="77" t="s">
        <v>183</v>
      </c>
      <c r="C614" s="78" t="s">
        <v>818</v>
      </c>
      <c r="D614" s="79"/>
      <c r="E614" s="79"/>
      <c r="F614" s="79"/>
      <c r="G614" s="79"/>
      <c r="H614" s="80" t="s">
        <v>761</v>
      </c>
      <c r="I614" s="79"/>
      <c r="J614" s="311" t="s">
        <v>190</v>
      </c>
    </row>
    <row r="615" spans="1:10">
      <c r="A615" s="68"/>
      <c r="B615" s="73"/>
      <c r="C615" s="74"/>
      <c r="D615" s="75"/>
      <c r="E615" s="76"/>
      <c r="F615" s="76" t="s">
        <v>249</v>
      </c>
      <c r="G615" s="76"/>
      <c r="H615" s="76" t="s">
        <v>250</v>
      </c>
      <c r="I615" s="76"/>
      <c r="J615" s="83" t="s">
        <v>762</v>
      </c>
    </row>
    <row r="616" spans="1:10">
      <c r="A616" s="68"/>
      <c r="B616" s="77" t="s">
        <v>247</v>
      </c>
      <c r="C616" s="78" t="s">
        <v>251</v>
      </c>
      <c r="D616" s="79"/>
      <c r="E616" s="80" t="s">
        <v>182</v>
      </c>
      <c r="F616" s="76" t="s">
        <v>252</v>
      </c>
      <c r="G616" s="76" t="s">
        <v>253</v>
      </c>
      <c r="H616" s="76" t="s">
        <v>252</v>
      </c>
      <c r="I616" s="312" t="s">
        <v>253</v>
      </c>
      <c r="J616" s="311" t="s">
        <v>763</v>
      </c>
    </row>
    <row r="617" spans="1:10">
      <c r="A617" s="68"/>
      <c r="B617" s="313" t="s">
        <v>382</v>
      </c>
      <c r="C617" s="74" t="s">
        <v>383</v>
      </c>
      <c r="D617" s="75"/>
      <c r="E617" s="76">
        <v>1</v>
      </c>
      <c r="F617" s="76">
        <v>1</v>
      </c>
      <c r="G617" s="76">
        <v>0</v>
      </c>
      <c r="H617" s="76">
        <v>0.87</v>
      </c>
      <c r="I617" s="76">
        <v>0.48</v>
      </c>
      <c r="J617" s="83">
        <f>+ROUND(E617* ((F617*H617) + (G617*I617)),2)</f>
        <v>0.87</v>
      </c>
    </row>
    <row r="618" spans="1:10">
      <c r="A618" s="68"/>
      <c r="B618" s="314" t="s">
        <v>374</v>
      </c>
      <c r="C618" s="78" t="s">
        <v>375</v>
      </c>
      <c r="D618" s="79"/>
      <c r="E618" s="80">
        <v>1</v>
      </c>
      <c r="F618" s="80">
        <v>1</v>
      </c>
      <c r="G618" s="80">
        <v>0</v>
      </c>
      <c r="H618" s="80">
        <v>152.22</v>
      </c>
      <c r="I618" s="80">
        <v>58.52</v>
      </c>
      <c r="J618" s="311">
        <f>+ROUND(E618* ((F618*H618) + (G618*I618)),2)</f>
        <v>152.22</v>
      </c>
    </row>
    <row r="619" spans="1:10">
      <c r="A619" s="68"/>
      <c r="B619" s="314" t="s">
        <v>819</v>
      </c>
      <c r="C619" s="78" t="s">
        <v>820</v>
      </c>
      <c r="D619" s="79"/>
      <c r="E619" s="80">
        <v>1</v>
      </c>
      <c r="F619" s="80">
        <v>1</v>
      </c>
      <c r="G619" s="80">
        <v>0</v>
      </c>
      <c r="H619" s="80">
        <v>10.18</v>
      </c>
      <c r="I619" s="80">
        <v>0.48</v>
      </c>
      <c r="J619" s="311">
        <f>+ROUND(E619* ((F619*H619) + (G619*I619)),2)</f>
        <v>10.18</v>
      </c>
    </row>
    <row r="620" spans="1:10">
      <c r="A620" s="68"/>
      <c r="B620" s="77" t="s">
        <v>183</v>
      </c>
      <c r="C620" s="78"/>
      <c r="D620" s="79"/>
      <c r="E620" s="80"/>
      <c r="F620" s="80"/>
      <c r="G620" s="80"/>
      <c r="H620" s="80"/>
      <c r="I620" s="80"/>
      <c r="J620" s="311"/>
    </row>
    <row r="621" spans="1:10">
      <c r="A621" s="68"/>
      <c r="B621" s="77" t="s">
        <v>183</v>
      </c>
      <c r="C621" s="78"/>
      <c r="D621" s="79"/>
      <c r="E621" s="80"/>
      <c r="F621" s="80"/>
      <c r="G621" s="80"/>
      <c r="H621" s="80"/>
      <c r="I621" s="80"/>
      <c r="J621" s="311"/>
    </row>
    <row r="622" spans="1:10">
      <c r="A622" s="68"/>
      <c r="B622" s="77" t="s">
        <v>183</v>
      </c>
      <c r="C622" s="78"/>
      <c r="D622" s="79"/>
      <c r="E622" s="80"/>
      <c r="F622" s="80"/>
      <c r="G622" s="80"/>
      <c r="H622" s="80"/>
      <c r="I622" s="80"/>
      <c r="J622" s="311"/>
    </row>
    <row r="623" spans="1:10">
      <c r="A623" s="68"/>
      <c r="B623" s="77" t="s">
        <v>183</v>
      </c>
      <c r="C623" s="78"/>
      <c r="D623" s="79"/>
      <c r="E623" s="80"/>
      <c r="F623" s="80"/>
      <c r="G623" s="80"/>
      <c r="H623" s="80"/>
      <c r="I623" s="80"/>
      <c r="J623" s="311"/>
    </row>
    <row r="624" spans="1:10">
      <c r="A624" s="68"/>
      <c r="B624" s="73"/>
      <c r="C624" s="81"/>
      <c r="D624" s="75"/>
      <c r="E624" s="75"/>
      <c r="F624" s="75"/>
      <c r="G624" s="75" t="s">
        <v>764</v>
      </c>
      <c r="H624" s="75"/>
      <c r="I624" s="75"/>
      <c r="J624" s="83">
        <f>+SUBTOTAL(9,J617:J623)</f>
        <v>163.27000000000001</v>
      </c>
    </row>
    <row r="625" spans="1:10">
      <c r="A625" s="68"/>
      <c r="B625" s="73" t="s">
        <v>247</v>
      </c>
      <c r="C625" s="74" t="s">
        <v>765</v>
      </c>
      <c r="D625" s="75"/>
      <c r="E625" s="75"/>
      <c r="F625" s="75"/>
      <c r="G625" s="75"/>
      <c r="H625" s="76" t="s">
        <v>182</v>
      </c>
      <c r="I625" s="76" t="s">
        <v>766</v>
      </c>
      <c r="J625" s="83" t="s">
        <v>767</v>
      </c>
    </row>
    <row r="626" spans="1:10">
      <c r="A626" s="68"/>
      <c r="B626" s="73" t="s">
        <v>258</v>
      </c>
      <c r="C626" s="74" t="s">
        <v>259</v>
      </c>
      <c r="D626" s="75"/>
      <c r="E626" s="75"/>
      <c r="F626" s="75"/>
      <c r="G626" s="75"/>
      <c r="H626" s="76">
        <v>5</v>
      </c>
      <c r="I626" s="76">
        <v>21.04</v>
      </c>
      <c r="J626" s="83">
        <f>+ROUND(H626*I626,2)</f>
        <v>105.2</v>
      </c>
    </row>
    <row r="627" spans="1:10">
      <c r="A627" s="68"/>
      <c r="B627" s="77" t="s">
        <v>384</v>
      </c>
      <c r="C627" s="78" t="s">
        <v>385</v>
      </c>
      <c r="D627" s="79"/>
      <c r="E627" s="79"/>
      <c r="F627" s="79"/>
      <c r="G627" s="79"/>
      <c r="H627" s="80">
        <v>1</v>
      </c>
      <c r="I627" s="80">
        <v>29.27</v>
      </c>
      <c r="J627" s="311">
        <f>+ROUND(H627*I627,2)</f>
        <v>29.27</v>
      </c>
    </row>
    <row r="628" spans="1:10">
      <c r="A628" s="68"/>
      <c r="B628" s="77" t="s">
        <v>183</v>
      </c>
      <c r="C628" s="78"/>
      <c r="D628" s="79"/>
      <c r="E628" s="79"/>
      <c r="F628" s="79"/>
      <c r="G628" s="79"/>
      <c r="H628" s="80"/>
      <c r="I628" s="80"/>
      <c r="J628" s="311"/>
    </row>
    <row r="629" spans="1:10">
      <c r="A629" s="68"/>
      <c r="B629" s="77" t="s">
        <v>183</v>
      </c>
      <c r="C629" s="78"/>
      <c r="D629" s="79"/>
      <c r="E629" s="79"/>
      <c r="F629" s="79"/>
      <c r="G629" s="79"/>
      <c r="H629" s="80"/>
      <c r="I629" s="80"/>
      <c r="J629" s="311"/>
    </row>
    <row r="630" spans="1:10">
      <c r="A630" s="68"/>
      <c r="B630" s="77" t="s">
        <v>183</v>
      </c>
      <c r="C630" s="78"/>
      <c r="D630" s="79"/>
      <c r="E630" s="79"/>
      <c r="F630" s="79"/>
      <c r="G630" s="79"/>
      <c r="H630" s="80"/>
      <c r="I630" s="80"/>
      <c r="J630" s="311"/>
    </row>
    <row r="631" spans="1:10">
      <c r="A631" s="68"/>
      <c r="B631" s="77" t="s">
        <v>183</v>
      </c>
      <c r="C631" s="78"/>
      <c r="D631" s="79"/>
      <c r="E631" s="79"/>
      <c r="F631" s="79"/>
      <c r="G631" s="79"/>
      <c r="H631" s="80"/>
      <c r="I631" s="80"/>
      <c r="J631" s="311"/>
    </row>
    <row r="632" spans="1:10">
      <c r="A632" s="68"/>
      <c r="B632" s="77" t="s">
        <v>183</v>
      </c>
      <c r="C632" s="78"/>
      <c r="D632" s="79"/>
      <c r="E632" s="79"/>
      <c r="F632" s="79"/>
      <c r="G632" s="79"/>
      <c r="H632" s="80"/>
      <c r="I632" s="80"/>
      <c r="J632" s="311"/>
    </row>
    <row r="633" spans="1:10">
      <c r="A633" s="68"/>
      <c r="B633" s="73"/>
      <c r="C633" s="81"/>
      <c r="D633" s="75"/>
      <c r="E633" s="75"/>
      <c r="F633" s="75"/>
      <c r="G633" s="75" t="s">
        <v>768</v>
      </c>
      <c r="H633" s="75"/>
      <c r="I633" s="75"/>
      <c r="J633" s="83">
        <f>+SUBTOTAL(9,J626:J632)</f>
        <v>134.47</v>
      </c>
    </row>
    <row r="634" spans="1:10">
      <c r="A634" s="68"/>
      <c r="B634" s="73"/>
      <c r="C634" s="81"/>
      <c r="D634" s="75"/>
      <c r="E634" s="75"/>
      <c r="F634" s="75" t="s">
        <v>769</v>
      </c>
      <c r="G634" s="75"/>
      <c r="H634" s="75"/>
      <c r="I634" s="75">
        <v>0</v>
      </c>
      <c r="J634" s="83">
        <f>+ROUND(I634*J633,2)</f>
        <v>0</v>
      </c>
    </row>
    <row r="635" spans="1:10">
      <c r="A635" s="68"/>
      <c r="B635" s="73"/>
      <c r="C635" s="81"/>
      <c r="D635" s="75"/>
      <c r="E635" s="75"/>
      <c r="F635" s="75" t="s">
        <v>260</v>
      </c>
      <c r="G635" s="75"/>
      <c r="H635" s="75"/>
      <c r="I635" s="75"/>
      <c r="J635" s="83">
        <f>+SUBTOTAL(9,J626:J634)</f>
        <v>134.47</v>
      </c>
    </row>
    <row r="636" spans="1:10">
      <c r="A636" s="68"/>
      <c r="B636" s="82"/>
      <c r="C636" s="81"/>
      <c r="D636" s="75"/>
      <c r="E636" s="75"/>
      <c r="F636" s="75"/>
      <c r="G636" s="75" t="s">
        <v>770</v>
      </c>
      <c r="H636" s="75"/>
      <c r="I636" s="75"/>
      <c r="J636" s="315">
        <f>+SUBTOTAL(9,J617:J635)</f>
        <v>297.74</v>
      </c>
    </row>
    <row r="637" spans="1:10">
      <c r="A637" s="68"/>
      <c r="B637" s="82"/>
      <c r="C637" s="81" t="s">
        <v>261</v>
      </c>
      <c r="D637" s="75">
        <v>36</v>
      </c>
      <c r="E637" s="75"/>
      <c r="F637" s="75"/>
      <c r="G637" s="75" t="s">
        <v>262</v>
      </c>
      <c r="H637" s="75"/>
      <c r="I637" s="75"/>
      <c r="J637" s="315">
        <f>+ROUND(J636/D637,2)</f>
        <v>8.27</v>
      </c>
    </row>
    <row r="638" spans="1:10">
      <c r="A638" s="68"/>
      <c r="B638" s="73" t="s">
        <v>247</v>
      </c>
      <c r="C638" s="74" t="s">
        <v>263</v>
      </c>
      <c r="D638" s="75"/>
      <c r="E638" s="75"/>
      <c r="F638" s="75"/>
      <c r="G638" s="76" t="s">
        <v>248</v>
      </c>
      <c r="H638" s="76" t="s">
        <v>771</v>
      </c>
      <c r="I638" s="76" t="s">
        <v>264</v>
      </c>
      <c r="J638" s="83" t="s">
        <v>772</v>
      </c>
    </row>
    <row r="639" spans="1:10">
      <c r="A639" s="68"/>
      <c r="B639" s="73" t="s">
        <v>386</v>
      </c>
      <c r="C639" s="74" t="s">
        <v>584</v>
      </c>
      <c r="D639" s="75"/>
      <c r="E639" s="75"/>
      <c r="F639" s="75"/>
      <c r="G639" s="76" t="s">
        <v>210</v>
      </c>
      <c r="H639" s="76">
        <v>21.32</v>
      </c>
      <c r="I639" s="76">
        <v>3.4099999999999998E-3</v>
      </c>
      <c r="J639" s="83">
        <f>+ROUND(H639*I639,2)</f>
        <v>7.0000000000000007E-2</v>
      </c>
    </row>
    <row r="640" spans="1:10">
      <c r="A640" s="68"/>
      <c r="B640" s="77" t="s">
        <v>387</v>
      </c>
      <c r="C640" s="78" t="s">
        <v>585</v>
      </c>
      <c r="D640" s="79"/>
      <c r="E640" s="79"/>
      <c r="F640" s="79"/>
      <c r="G640" s="80" t="s">
        <v>311</v>
      </c>
      <c r="H640" s="80">
        <v>35.93</v>
      </c>
      <c r="I640" s="80">
        <v>0.10292</v>
      </c>
      <c r="J640" s="311">
        <f>+ROUND(H640*I640,2)</f>
        <v>3.7</v>
      </c>
    </row>
    <row r="641" spans="1:10">
      <c r="A641" s="68"/>
      <c r="B641" s="77" t="s">
        <v>388</v>
      </c>
      <c r="C641" s="78" t="s">
        <v>389</v>
      </c>
      <c r="D641" s="79"/>
      <c r="E641" s="79"/>
      <c r="F641" s="79"/>
      <c r="G641" s="80" t="s">
        <v>210</v>
      </c>
      <c r="H641" s="80">
        <v>21.62</v>
      </c>
      <c r="I641" s="80">
        <v>1</v>
      </c>
      <c r="J641" s="311">
        <f>+ROUND(H641*I641,2)</f>
        <v>21.62</v>
      </c>
    </row>
    <row r="642" spans="1:10">
      <c r="A642" s="68"/>
      <c r="B642" s="77" t="s">
        <v>390</v>
      </c>
      <c r="C642" s="78" t="s">
        <v>586</v>
      </c>
      <c r="D642" s="79"/>
      <c r="E642" s="79"/>
      <c r="F642" s="79"/>
      <c r="G642" s="80" t="s">
        <v>187</v>
      </c>
      <c r="H642" s="80">
        <v>33.81</v>
      </c>
      <c r="I642" s="80">
        <v>1E-4</v>
      </c>
      <c r="J642" s="311">
        <f>+ROUND(H642*I642,2)</f>
        <v>0</v>
      </c>
    </row>
    <row r="643" spans="1:10">
      <c r="A643" s="68"/>
      <c r="B643" s="77" t="s">
        <v>391</v>
      </c>
      <c r="C643" s="78" t="s">
        <v>392</v>
      </c>
      <c r="D643" s="79"/>
      <c r="E643" s="79"/>
      <c r="F643" s="79"/>
      <c r="G643" s="80" t="s">
        <v>187</v>
      </c>
      <c r="H643" s="80">
        <v>33.81</v>
      </c>
      <c r="I643" s="80">
        <v>1.6000000000000001E-4</v>
      </c>
      <c r="J643" s="311">
        <f>+ROUND(H643*I643,2)</f>
        <v>0.01</v>
      </c>
    </row>
    <row r="644" spans="1:10">
      <c r="A644" s="68"/>
      <c r="B644" s="77" t="s">
        <v>183</v>
      </c>
      <c r="C644" s="78"/>
      <c r="D644" s="79"/>
      <c r="E644" s="79"/>
      <c r="F644" s="79"/>
      <c r="G644" s="80"/>
      <c r="H644" s="80"/>
      <c r="I644" s="80"/>
      <c r="J644" s="311"/>
    </row>
    <row r="645" spans="1:10">
      <c r="A645" s="68"/>
      <c r="B645" s="77" t="s">
        <v>183</v>
      </c>
      <c r="C645" s="78"/>
      <c r="D645" s="79"/>
      <c r="E645" s="79"/>
      <c r="F645" s="79"/>
      <c r="G645" s="80"/>
      <c r="H645" s="80"/>
      <c r="I645" s="80"/>
      <c r="J645" s="311"/>
    </row>
    <row r="646" spans="1:10">
      <c r="A646" s="68"/>
      <c r="B646" s="73"/>
      <c r="C646" s="81"/>
      <c r="D646" s="75"/>
      <c r="E646" s="75"/>
      <c r="F646" s="75"/>
      <c r="G646" s="75" t="s">
        <v>268</v>
      </c>
      <c r="H646" s="75"/>
      <c r="I646" s="75"/>
      <c r="J646" s="83">
        <f>+SUBTOTAL(9,J639:J645)</f>
        <v>25.400000000000002</v>
      </c>
    </row>
    <row r="647" spans="1:10">
      <c r="A647" s="68"/>
      <c r="B647" s="73" t="s">
        <v>247</v>
      </c>
      <c r="C647" s="74" t="s">
        <v>269</v>
      </c>
      <c r="D647" s="75"/>
      <c r="E647" s="75"/>
      <c r="F647" s="75"/>
      <c r="G647" s="76" t="s">
        <v>248</v>
      </c>
      <c r="H647" s="76" t="s">
        <v>771</v>
      </c>
      <c r="I647" s="76" t="s">
        <v>264</v>
      </c>
      <c r="J647" s="83" t="s">
        <v>772</v>
      </c>
    </row>
    <row r="648" spans="1:10">
      <c r="A648" s="68"/>
      <c r="B648" s="73" t="s">
        <v>183</v>
      </c>
      <c r="C648" s="74"/>
      <c r="D648" s="75"/>
      <c r="E648" s="75"/>
      <c r="F648" s="75"/>
      <c r="G648" s="76"/>
      <c r="H648" s="76"/>
      <c r="I648" s="76"/>
      <c r="J648" s="83"/>
    </row>
    <row r="649" spans="1:10">
      <c r="A649" s="68"/>
      <c r="B649" s="77" t="s">
        <v>183</v>
      </c>
      <c r="C649" s="78"/>
      <c r="D649" s="79"/>
      <c r="E649" s="79"/>
      <c r="F649" s="79"/>
      <c r="G649" s="80"/>
      <c r="H649" s="80"/>
      <c r="I649" s="80"/>
      <c r="J649" s="311"/>
    </row>
    <row r="650" spans="1:10">
      <c r="A650" s="68"/>
      <c r="B650" s="77" t="s">
        <v>183</v>
      </c>
      <c r="C650" s="78"/>
      <c r="D650" s="79"/>
      <c r="E650" s="79"/>
      <c r="F650" s="79"/>
      <c r="G650" s="80"/>
      <c r="H650" s="80"/>
      <c r="I650" s="80"/>
      <c r="J650" s="311"/>
    </row>
    <row r="651" spans="1:10">
      <c r="A651" s="68"/>
      <c r="B651" s="77" t="s">
        <v>183</v>
      </c>
      <c r="C651" s="78"/>
      <c r="D651" s="79"/>
      <c r="E651" s="79"/>
      <c r="F651" s="79"/>
      <c r="G651" s="80"/>
      <c r="H651" s="80"/>
      <c r="I651" s="80"/>
      <c r="J651" s="311"/>
    </row>
    <row r="652" spans="1:10">
      <c r="A652" s="68"/>
      <c r="B652" s="77" t="s">
        <v>183</v>
      </c>
      <c r="C652" s="78"/>
      <c r="D652" s="79"/>
      <c r="E652" s="79"/>
      <c r="F652" s="79"/>
      <c r="G652" s="80"/>
      <c r="H652" s="80"/>
      <c r="I652" s="80"/>
      <c r="J652" s="311"/>
    </row>
    <row r="653" spans="1:10">
      <c r="A653" s="68"/>
      <c r="B653" s="73"/>
      <c r="C653" s="81"/>
      <c r="D653" s="75"/>
      <c r="E653" s="75"/>
      <c r="F653" s="75"/>
      <c r="G653" s="75" t="s">
        <v>270</v>
      </c>
      <c r="H653" s="75"/>
      <c r="I653" s="75"/>
      <c r="J653" s="83">
        <f>+SUBTOTAL(9,J648:J652)</f>
        <v>0</v>
      </c>
    </row>
    <row r="654" spans="1:10">
      <c r="A654" s="68"/>
      <c r="B654" s="73" t="s">
        <v>247</v>
      </c>
      <c r="C654" s="74" t="s">
        <v>273</v>
      </c>
      <c r="D654" s="76" t="s">
        <v>274</v>
      </c>
      <c r="E654" s="76" t="s">
        <v>777</v>
      </c>
      <c r="F654" s="76" t="s">
        <v>778</v>
      </c>
      <c r="G654" s="76" t="s">
        <v>779</v>
      </c>
      <c r="H654" s="76" t="s">
        <v>780</v>
      </c>
      <c r="I654" s="76" t="s">
        <v>264</v>
      </c>
      <c r="J654" s="83" t="s">
        <v>781</v>
      </c>
    </row>
    <row r="655" spans="1:10">
      <c r="A655" s="68"/>
      <c r="B655" s="73" t="s">
        <v>393</v>
      </c>
      <c r="C655" s="74" t="s">
        <v>587</v>
      </c>
      <c r="D655" s="76" t="s">
        <v>275</v>
      </c>
      <c r="E655" s="76">
        <v>0</v>
      </c>
      <c r="F655" s="76">
        <v>1.93</v>
      </c>
      <c r="G655" s="76">
        <v>1.93</v>
      </c>
      <c r="H655" s="76">
        <v>0.74</v>
      </c>
      <c r="I655" s="76">
        <v>1E-4</v>
      </c>
      <c r="J655" s="83">
        <f>+ROUND(G655*H655*I655,2)</f>
        <v>0</v>
      </c>
    </row>
    <row r="656" spans="1:10">
      <c r="A656" s="68"/>
      <c r="B656" s="77" t="s">
        <v>394</v>
      </c>
      <c r="C656" s="78" t="s">
        <v>395</v>
      </c>
      <c r="D656" s="80" t="s">
        <v>275</v>
      </c>
      <c r="E656" s="80">
        <v>0</v>
      </c>
      <c r="F656" s="80">
        <v>1.93</v>
      </c>
      <c r="G656" s="80">
        <v>1.93</v>
      </c>
      <c r="H656" s="80">
        <v>0.74</v>
      </c>
      <c r="I656" s="80">
        <v>1.6000000000000001E-4</v>
      </c>
      <c r="J656" s="311">
        <f>+ROUND(G656*H656*I656,2)</f>
        <v>0</v>
      </c>
    </row>
    <row r="657" spans="1:10">
      <c r="A657" s="68"/>
      <c r="B657" s="77" t="s">
        <v>183</v>
      </c>
      <c r="C657" s="78"/>
      <c r="D657" s="80"/>
      <c r="E657" s="80"/>
      <c r="F657" s="80"/>
      <c r="G657" s="80"/>
      <c r="H657" s="80"/>
      <c r="I657" s="80"/>
      <c r="J657" s="311"/>
    </row>
    <row r="658" spans="1:10">
      <c r="A658" s="68"/>
      <c r="B658" s="77" t="s">
        <v>183</v>
      </c>
      <c r="C658" s="78"/>
      <c r="D658" s="80"/>
      <c r="E658" s="80"/>
      <c r="F658" s="80"/>
      <c r="G658" s="80"/>
      <c r="H658" s="80"/>
      <c r="I658" s="80"/>
      <c r="J658" s="311"/>
    </row>
    <row r="659" spans="1:10">
      <c r="A659" s="68"/>
      <c r="B659" s="77" t="s">
        <v>183</v>
      </c>
      <c r="C659" s="78"/>
      <c r="D659" s="80"/>
      <c r="E659" s="80"/>
      <c r="F659" s="80"/>
      <c r="G659" s="80"/>
      <c r="H659" s="80"/>
      <c r="I659" s="80"/>
      <c r="J659" s="311"/>
    </row>
    <row r="660" spans="1:10">
      <c r="A660" s="68"/>
      <c r="B660" s="77" t="s">
        <v>183</v>
      </c>
      <c r="C660" s="78"/>
      <c r="D660" s="80"/>
      <c r="E660" s="80"/>
      <c r="F660" s="80"/>
      <c r="G660" s="80"/>
      <c r="H660" s="80"/>
      <c r="I660" s="80"/>
      <c r="J660" s="311"/>
    </row>
    <row r="661" spans="1:10">
      <c r="A661" s="68"/>
      <c r="B661" s="77" t="s">
        <v>183</v>
      </c>
      <c r="C661" s="78"/>
      <c r="D661" s="80"/>
      <c r="E661" s="80"/>
      <c r="F661" s="80"/>
      <c r="G661" s="80"/>
      <c r="H661" s="80"/>
      <c r="I661" s="80"/>
      <c r="J661" s="311"/>
    </row>
    <row r="662" spans="1:10">
      <c r="A662" s="68"/>
      <c r="B662" s="73"/>
      <c r="C662" s="81"/>
      <c r="D662" s="75"/>
      <c r="E662" s="75"/>
      <c r="F662" s="75"/>
      <c r="G662" s="75" t="s">
        <v>277</v>
      </c>
      <c r="H662" s="75"/>
      <c r="I662" s="75"/>
      <c r="J662" s="83">
        <f>+SUBTOTAL(9,J655:J661)</f>
        <v>0</v>
      </c>
    </row>
    <row r="663" spans="1:10">
      <c r="A663" s="68"/>
      <c r="B663" s="73" t="s">
        <v>278</v>
      </c>
      <c r="C663" s="81"/>
      <c r="D663" s="75"/>
      <c r="E663" s="75"/>
      <c r="F663" s="75"/>
      <c r="G663" s="75"/>
      <c r="H663" s="75"/>
      <c r="I663" s="75"/>
      <c r="J663" s="83">
        <f>+SUBTOTAL(9,J637:J661)</f>
        <v>33.669999999999995</v>
      </c>
    </row>
    <row r="664" spans="1:10">
      <c r="A664" s="68"/>
      <c r="B664" s="73" t="s">
        <v>279</v>
      </c>
      <c r="C664" s="81"/>
      <c r="D664" s="75">
        <v>0</v>
      </c>
      <c r="E664" s="75"/>
      <c r="F664" s="75"/>
      <c r="G664" s="75"/>
      <c r="H664" s="75"/>
      <c r="I664" s="75"/>
      <c r="J664" s="83">
        <f>+ROUND(J663*D664/100,2)</f>
        <v>0</v>
      </c>
    </row>
    <row r="665" spans="1:10" ht="14.4" thickBot="1">
      <c r="A665" s="68"/>
      <c r="B665" s="73" t="s">
        <v>280</v>
      </c>
      <c r="C665" s="81"/>
      <c r="D665" s="75"/>
      <c r="E665" s="75"/>
      <c r="F665" s="75"/>
      <c r="G665" s="75"/>
      <c r="H665" s="75"/>
      <c r="I665" s="75"/>
      <c r="J665" s="83">
        <f>+J663+ J664</f>
        <v>33.669999999999995</v>
      </c>
    </row>
    <row r="666" spans="1:10">
      <c r="A666" s="68"/>
      <c r="B666" s="69" t="s">
        <v>213</v>
      </c>
      <c r="C666" s="70"/>
      <c r="D666" s="72"/>
      <c r="E666" s="72"/>
      <c r="F666" s="72" t="s">
        <v>783</v>
      </c>
      <c r="G666" s="72"/>
      <c r="H666" s="72"/>
      <c r="I666" s="72" t="s">
        <v>784</v>
      </c>
      <c r="J666" s="310"/>
    </row>
    <row r="667" spans="1:10">
      <c r="A667" s="68"/>
      <c r="B667" s="77" t="s">
        <v>785</v>
      </c>
      <c r="C667" s="68"/>
      <c r="D667" s="79"/>
      <c r="E667" s="79"/>
      <c r="F667" s="79" t="s">
        <v>786</v>
      </c>
      <c r="G667" s="79"/>
      <c r="H667" s="79"/>
      <c r="I667" s="79"/>
      <c r="J667" s="316"/>
    </row>
    <row r="668" spans="1:10">
      <c r="A668" s="68"/>
      <c r="B668" s="77" t="s">
        <v>787</v>
      </c>
      <c r="C668" s="68"/>
      <c r="D668" s="79"/>
      <c r="E668" s="79"/>
      <c r="F668" s="79" t="s">
        <v>788</v>
      </c>
      <c r="G668" s="79"/>
      <c r="H668" s="79"/>
      <c r="I668" s="79"/>
      <c r="J668" s="316"/>
    </row>
    <row r="669" spans="1:10" ht="14.4" thickBot="1">
      <c r="A669" s="68"/>
      <c r="B669" s="84" t="s">
        <v>789</v>
      </c>
      <c r="C669" s="68"/>
      <c r="D669" s="79"/>
      <c r="E669" s="79"/>
      <c r="F669" s="79"/>
      <c r="G669" s="79"/>
      <c r="H669" s="79"/>
      <c r="I669" s="79"/>
      <c r="J669" s="317"/>
    </row>
    <row r="670" spans="1:10">
      <c r="A670" s="68"/>
      <c r="B670" s="70"/>
      <c r="C670" s="70"/>
      <c r="D670" s="72"/>
      <c r="E670" s="72"/>
      <c r="F670" s="72"/>
      <c r="G670" s="72"/>
      <c r="H670" s="72"/>
      <c r="I670" s="72"/>
      <c r="J670" s="72"/>
    </row>
    <row r="671" spans="1:10" ht="14.4" thickBot="1">
      <c r="A671" s="68"/>
      <c r="B671" s="68"/>
      <c r="C671" s="68"/>
      <c r="D671" s="79"/>
      <c r="E671" s="79"/>
      <c r="F671" s="79"/>
      <c r="G671" s="79"/>
      <c r="H671" s="79"/>
      <c r="I671" s="79"/>
      <c r="J671" s="79"/>
    </row>
    <row r="672" spans="1:10">
      <c r="A672" s="68"/>
      <c r="B672" s="69"/>
      <c r="C672" s="70"/>
      <c r="D672" s="71" t="s">
        <v>246</v>
      </c>
      <c r="E672" s="71"/>
      <c r="F672" s="71"/>
      <c r="G672" s="72"/>
      <c r="H672" s="72"/>
      <c r="I672" s="72"/>
      <c r="J672" s="310"/>
    </row>
    <row r="673" spans="1:10">
      <c r="A673" s="68"/>
      <c r="B673" s="73" t="s">
        <v>247</v>
      </c>
      <c r="C673" s="74" t="s">
        <v>69</v>
      </c>
      <c r="D673" s="75"/>
      <c r="E673" s="75"/>
      <c r="F673" s="75"/>
      <c r="G673" s="75"/>
      <c r="H673" s="76" t="s">
        <v>759</v>
      </c>
      <c r="I673" s="75"/>
      <c r="J673" s="83" t="s">
        <v>248</v>
      </c>
    </row>
    <row r="674" spans="1:10">
      <c r="A674" s="68"/>
      <c r="B674" s="77" t="s">
        <v>183</v>
      </c>
      <c r="C674" s="78" t="s">
        <v>821</v>
      </c>
      <c r="D674" s="79"/>
      <c r="E674" s="79"/>
      <c r="F674" s="79"/>
      <c r="G674" s="79"/>
      <c r="H674" s="80" t="s">
        <v>761</v>
      </c>
      <c r="I674" s="79"/>
      <c r="J674" s="311" t="s">
        <v>190</v>
      </c>
    </row>
    <row r="675" spans="1:10">
      <c r="A675" s="68"/>
      <c r="B675" s="73"/>
      <c r="C675" s="74"/>
      <c r="D675" s="75"/>
      <c r="E675" s="76"/>
      <c r="F675" s="76" t="s">
        <v>249</v>
      </c>
      <c r="G675" s="76"/>
      <c r="H675" s="76" t="s">
        <v>250</v>
      </c>
      <c r="I675" s="76"/>
      <c r="J675" s="83" t="s">
        <v>762</v>
      </c>
    </row>
    <row r="676" spans="1:10">
      <c r="A676" s="68"/>
      <c r="B676" s="77" t="s">
        <v>247</v>
      </c>
      <c r="C676" s="78" t="s">
        <v>251</v>
      </c>
      <c r="D676" s="79"/>
      <c r="E676" s="80" t="s">
        <v>182</v>
      </c>
      <c r="F676" s="76" t="s">
        <v>252</v>
      </c>
      <c r="G676" s="76" t="s">
        <v>253</v>
      </c>
      <c r="H676" s="76" t="s">
        <v>252</v>
      </c>
      <c r="I676" s="312" t="s">
        <v>253</v>
      </c>
      <c r="J676" s="311" t="s">
        <v>763</v>
      </c>
    </row>
    <row r="677" spans="1:10">
      <c r="A677" s="68"/>
      <c r="B677" s="313" t="s">
        <v>374</v>
      </c>
      <c r="C677" s="74" t="s">
        <v>375</v>
      </c>
      <c r="D677" s="75"/>
      <c r="E677" s="76">
        <v>1</v>
      </c>
      <c r="F677" s="76">
        <v>0.3</v>
      </c>
      <c r="G677" s="76">
        <v>0.7</v>
      </c>
      <c r="H677" s="76">
        <v>152.22</v>
      </c>
      <c r="I677" s="76">
        <v>58.52</v>
      </c>
      <c r="J677" s="83">
        <f>+ROUND(E677* ((F677*H677) + (G677*I677)),2)</f>
        <v>86.63</v>
      </c>
    </row>
    <row r="678" spans="1:10">
      <c r="A678" s="68"/>
      <c r="B678" s="77" t="s">
        <v>183</v>
      </c>
      <c r="C678" s="78"/>
      <c r="D678" s="79"/>
      <c r="E678" s="80"/>
      <c r="F678" s="80"/>
      <c r="G678" s="80"/>
      <c r="H678" s="80"/>
      <c r="I678" s="80"/>
      <c r="J678" s="311"/>
    </row>
    <row r="679" spans="1:10">
      <c r="A679" s="68"/>
      <c r="B679" s="77" t="s">
        <v>183</v>
      </c>
      <c r="C679" s="78"/>
      <c r="D679" s="79"/>
      <c r="E679" s="80"/>
      <c r="F679" s="80"/>
      <c r="G679" s="80"/>
      <c r="H679" s="80"/>
      <c r="I679" s="80"/>
      <c r="J679" s="311"/>
    </row>
    <row r="680" spans="1:10">
      <c r="A680" s="68"/>
      <c r="B680" s="77" t="s">
        <v>183</v>
      </c>
      <c r="C680" s="78"/>
      <c r="D680" s="79"/>
      <c r="E680" s="80"/>
      <c r="F680" s="80"/>
      <c r="G680" s="80"/>
      <c r="H680" s="80"/>
      <c r="I680" s="80"/>
      <c r="J680" s="311"/>
    </row>
    <row r="681" spans="1:10">
      <c r="A681" s="68"/>
      <c r="B681" s="77" t="s">
        <v>183</v>
      </c>
      <c r="C681" s="78"/>
      <c r="D681" s="79"/>
      <c r="E681" s="80"/>
      <c r="F681" s="80"/>
      <c r="G681" s="80"/>
      <c r="H681" s="80"/>
      <c r="I681" s="80"/>
      <c r="J681" s="311"/>
    </row>
    <row r="682" spans="1:10">
      <c r="A682" s="68"/>
      <c r="B682" s="77" t="s">
        <v>183</v>
      </c>
      <c r="C682" s="78"/>
      <c r="D682" s="79"/>
      <c r="E682" s="80"/>
      <c r="F682" s="80"/>
      <c r="G682" s="80"/>
      <c r="H682" s="80"/>
      <c r="I682" s="80"/>
      <c r="J682" s="311"/>
    </row>
    <row r="683" spans="1:10">
      <c r="A683" s="68"/>
      <c r="B683" s="77" t="s">
        <v>183</v>
      </c>
      <c r="C683" s="78"/>
      <c r="D683" s="79"/>
      <c r="E683" s="80"/>
      <c r="F683" s="80"/>
      <c r="G683" s="80"/>
      <c r="H683" s="80"/>
      <c r="I683" s="80"/>
      <c r="J683" s="311"/>
    </row>
    <row r="684" spans="1:10">
      <c r="A684" s="68"/>
      <c r="B684" s="73"/>
      <c r="C684" s="81"/>
      <c r="D684" s="75"/>
      <c r="E684" s="75"/>
      <c r="F684" s="75"/>
      <c r="G684" s="75" t="s">
        <v>764</v>
      </c>
      <c r="H684" s="75"/>
      <c r="I684" s="75"/>
      <c r="J684" s="83">
        <f>+SUBTOTAL(9,J677:J683)</f>
        <v>86.63</v>
      </c>
    </row>
    <row r="685" spans="1:10">
      <c r="A685" s="68"/>
      <c r="B685" s="73" t="s">
        <v>247</v>
      </c>
      <c r="C685" s="74" t="s">
        <v>765</v>
      </c>
      <c r="D685" s="75"/>
      <c r="E685" s="75"/>
      <c r="F685" s="75"/>
      <c r="G685" s="75"/>
      <c r="H685" s="76" t="s">
        <v>182</v>
      </c>
      <c r="I685" s="76" t="s">
        <v>766</v>
      </c>
      <c r="J685" s="83" t="s">
        <v>767</v>
      </c>
    </row>
    <row r="686" spans="1:10">
      <c r="A686" s="68"/>
      <c r="B686" s="73" t="s">
        <v>258</v>
      </c>
      <c r="C686" s="74" t="s">
        <v>259</v>
      </c>
      <c r="D686" s="75"/>
      <c r="E686" s="75"/>
      <c r="F686" s="75"/>
      <c r="G686" s="75"/>
      <c r="H686" s="76">
        <v>2</v>
      </c>
      <c r="I686" s="76">
        <v>21.04</v>
      </c>
      <c r="J686" s="83">
        <f>+ROUND(H686*I686,2)</f>
        <v>42.08</v>
      </c>
    </row>
    <row r="687" spans="1:10">
      <c r="A687" s="68"/>
      <c r="B687" s="77" t="s">
        <v>384</v>
      </c>
      <c r="C687" s="78" t="s">
        <v>385</v>
      </c>
      <c r="D687" s="79"/>
      <c r="E687" s="79"/>
      <c r="F687" s="79"/>
      <c r="G687" s="79"/>
      <c r="H687" s="80">
        <v>1</v>
      </c>
      <c r="I687" s="80">
        <v>29.27</v>
      </c>
      <c r="J687" s="311">
        <f>+ROUND(H687*I687,2)</f>
        <v>29.27</v>
      </c>
    </row>
    <row r="688" spans="1:10">
      <c r="A688" s="68"/>
      <c r="B688" s="77" t="s">
        <v>183</v>
      </c>
      <c r="C688" s="78"/>
      <c r="D688" s="79"/>
      <c r="E688" s="79"/>
      <c r="F688" s="79"/>
      <c r="G688" s="79"/>
      <c r="H688" s="80"/>
      <c r="I688" s="80"/>
      <c r="J688" s="311"/>
    </row>
    <row r="689" spans="1:10">
      <c r="A689" s="68"/>
      <c r="B689" s="77" t="s">
        <v>183</v>
      </c>
      <c r="C689" s="78"/>
      <c r="D689" s="79"/>
      <c r="E689" s="79"/>
      <c r="F689" s="79"/>
      <c r="G689" s="79"/>
      <c r="H689" s="80"/>
      <c r="I689" s="80"/>
      <c r="J689" s="311"/>
    </row>
    <row r="690" spans="1:10">
      <c r="A690" s="68"/>
      <c r="B690" s="77" t="s">
        <v>183</v>
      </c>
      <c r="C690" s="78"/>
      <c r="D690" s="79"/>
      <c r="E690" s="79"/>
      <c r="F690" s="79"/>
      <c r="G690" s="79"/>
      <c r="H690" s="80"/>
      <c r="I690" s="80"/>
      <c r="J690" s="311"/>
    </row>
    <row r="691" spans="1:10">
      <c r="A691" s="68"/>
      <c r="B691" s="77" t="s">
        <v>183</v>
      </c>
      <c r="C691" s="78"/>
      <c r="D691" s="79"/>
      <c r="E691" s="79"/>
      <c r="F691" s="79"/>
      <c r="G691" s="79"/>
      <c r="H691" s="80"/>
      <c r="I691" s="80"/>
      <c r="J691" s="311"/>
    </row>
    <row r="692" spans="1:10">
      <c r="A692" s="68"/>
      <c r="B692" s="77" t="s">
        <v>183</v>
      </c>
      <c r="C692" s="78"/>
      <c r="D692" s="79"/>
      <c r="E692" s="79"/>
      <c r="F692" s="79"/>
      <c r="G692" s="79"/>
      <c r="H692" s="80"/>
      <c r="I692" s="80"/>
      <c r="J692" s="311"/>
    </row>
    <row r="693" spans="1:10">
      <c r="A693" s="68"/>
      <c r="B693" s="73"/>
      <c r="C693" s="81"/>
      <c r="D693" s="75"/>
      <c r="E693" s="75"/>
      <c r="F693" s="75"/>
      <c r="G693" s="75" t="s">
        <v>768</v>
      </c>
      <c r="H693" s="75"/>
      <c r="I693" s="75"/>
      <c r="J693" s="83">
        <f>+SUBTOTAL(9,J686:J692)</f>
        <v>71.349999999999994</v>
      </c>
    </row>
    <row r="694" spans="1:10">
      <c r="A694" s="68"/>
      <c r="B694" s="73"/>
      <c r="C694" s="81"/>
      <c r="D694" s="75"/>
      <c r="E694" s="75"/>
      <c r="F694" s="75" t="s">
        <v>769</v>
      </c>
      <c r="G694" s="75"/>
      <c r="H694" s="75"/>
      <c r="I694" s="75">
        <v>0</v>
      </c>
      <c r="J694" s="83">
        <f>+ROUND(I694*J693,2)</f>
        <v>0</v>
      </c>
    </row>
    <row r="695" spans="1:10">
      <c r="A695" s="68"/>
      <c r="B695" s="73"/>
      <c r="C695" s="81"/>
      <c r="D695" s="75"/>
      <c r="E695" s="75"/>
      <c r="F695" s="75" t="s">
        <v>260</v>
      </c>
      <c r="G695" s="75"/>
      <c r="H695" s="75"/>
      <c r="I695" s="75"/>
      <c r="J695" s="83">
        <f>+SUBTOTAL(9,J686:J694)</f>
        <v>71.349999999999994</v>
      </c>
    </row>
    <row r="696" spans="1:10">
      <c r="A696" s="68"/>
      <c r="B696" s="82"/>
      <c r="C696" s="81"/>
      <c r="D696" s="75"/>
      <c r="E696" s="75"/>
      <c r="F696" s="75"/>
      <c r="G696" s="75" t="s">
        <v>770</v>
      </c>
      <c r="H696" s="75"/>
      <c r="I696" s="75"/>
      <c r="J696" s="315">
        <f>+SUBTOTAL(9,J677:J695)</f>
        <v>157.97999999999999</v>
      </c>
    </row>
    <row r="697" spans="1:10">
      <c r="A697" s="68"/>
      <c r="B697" s="82"/>
      <c r="C697" s="81" t="s">
        <v>261</v>
      </c>
      <c r="D697" s="75">
        <v>3</v>
      </c>
      <c r="E697" s="75"/>
      <c r="F697" s="75"/>
      <c r="G697" s="75" t="s">
        <v>262</v>
      </c>
      <c r="H697" s="75"/>
      <c r="I697" s="75"/>
      <c r="J697" s="315">
        <f>+ROUND(J696/D697,2)</f>
        <v>52.66</v>
      </c>
    </row>
    <row r="698" spans="1:10">
      <c r="A698" s="68"/>
      <c r="B698" s="73" t="s">
        <v>247</v>
      </c>
      <c r="C698" s="74" t="s">
        <v>263</v>
      </c>
      <c r="D698" s="75"/>
      <c r="E698" s="75"/>
      <c r="F698" s="75"/>
      <c r="G698" s="76" t="s">
        <v>248</v>
      </c>
      <c r="H698" s="76" t="s">
        <v>771</v>
      </c>
      <c r="I698" s="76" t="s">
        <v>264</v>
      </c>
      <c r="J698" s="83" t="s">
        <v>772</v>
      </c>
    </row>
    <row r="699" spans="1:10">
      <c r="A699" s="68"/>
      <c r="B699" s="73" t="s">
        <v>183</v>
      </c>
      <c r="C699" s="74"/>
      <c r="D699" s="75"/>
      <c r="E699" s="75"/>
      <c r="F699" s="75"/>
      <c r="G699" s="76"/>
      <c r="H699" s="76"/>
      <c r="I699" s="76"/>
      <c r="J699" s="83"/>
    </row>
    <row r="700" spans="1:10">
      <c r="A700" s="68"/>
      <c r="B700" s="77" t="s">
        <v>183</v>
      </c>
      <c r="C700" s="78"/>
      <c r="D700" s="79"/>
      <c r="E700" s="79"/>
      <c r="F700" s="79"/>
      <c r="G700" s="80"/>
      <c r="H700" s="80"/>
      <c r="I700" s="80"/>
      <c r="J700" s="311"/>
    </row>
    <row r="701" spans="1:10">
      <c r="A701" s="68"/>
      <c r="B701" s="77" t="s">
        <v>183</v>
      </c>
      <c r="C701" s="78"/>
      <c r="D701" s="79"/>
      <c r="E701" s="79"/>
      <c r="F701" s="79"/>
      <c r="G701" s="80"/>
      <c r="H701" s="80"/>
      <c r="I701" s="80"/>
      <c r="J701" s="311"/>
    </row>
    <row r="702" spans="1:10">
      <c r="A702" s="68"/>
      <c r="B702" s="77" t="s">
        <v>183</v>
      </c>
      <c r="C702" s="78"/>
      <c r="D702" s="79"/>
      <c r="E702" s="79"/>
      <c r="F702" s="79"/>
      <c r="G702" s="80"/>
      <c r="H702" s="80"/>
      <c r="I702" s="80"/>
      <c r="J702" s="311"/>
    </row>
    <row r="703" spans="1:10">
      <c r="A703" s="68"/>
      <c r="B703" s="77" t="s">
        <v>183</v>
      </c>
      <c r="C703" s="78"/>
      <c r="D703" s="79"/>
      <c r="E703" s="79"/>
      <c r="F703" s="79"/>
      <c r="G703" s="80"/>
      <c r="H703" s="80"/>
      <c r="I703" s="80"/>
      <c r="J703" s="311"/>
    </row>
    <row r="704" spans="1:10">
      <c r="A704" s="68"/>
      <c r="B704" s="77" t="s">
        <v>183</v>
      </c>
      <c r="C704" s="78"/>
      <c r="D704" s="79"/>
      <c r="E704" s="79"/>
      <c r="F704" s="79"/>
      <c r="G704" s="80"/>
      <c r="H704" s="80"/>
      <c r="I704" s="80"/>
      <c r="J704" s="311"/>
    </row>
    <row r="705" spans="1:10">
      <c r="A705" s="68"/>
      <c r="B705" s="77" t="s">
        <v>183</v>
      </c>
      <c r="C705" s="78"/>
      <c r="D705" s="79"/>
      <c r="E705" s="79"/>
      <c r="F705" s="79"/>
      <c r="G705" s="80"/>
      <c r="H705" s="80"/>
      <c r="I705" s="80"/>
      <c r="J705" s="311"/>
    </row>
    <row r="706" spans="1:10">
      <c r="A706" s="68"/>
      <c r="B706" s="73"/>
      <c r="C706" s="81"/>
      <c r="D706" s="75"/>
      <c r="E706" s="75"/>
      <c r="F706" s="75"/>
      <c r="G706" s="75" t="s">
        <v>268</v>
      </c>
      <c r="H706" s="75"/>
      <c r="I706" s="75"/>
      <c r="J706" s="83">
        <f>+SUBTOTAL(9,J699:J705)</f>
        <v>0</v>
      </c>
    </row>
    <row r="707" spans="1:10">
      <c r="A707" s="68"/>
      <c r="B707" s="73" t="s">
        <v>247</v>
      </c>
      <c r="C707" s="74" t="s">
        <v>269</v>
      </c>
      <c r="D707" s="75"/>
      <c r="E707" s="75"/>
      <c r="F707" s="75"/>
      <c r="G707" s="76" t="s">
        <v>248</v>
      </c>
      <c r="H707" s="76" t="s">
        <v>771</v>
      </c>
      <c r="I707" s="76" t="s">
        <v>264</v>
      </c>
      <c r="J707" s="83" t="s">
        <v>772</v>
      </c>
    </row>
    <row r="708" spans="1:10">
      <c r="A708" s="68"/>
      <c r="B708" s="73" t="s">
        <v>822</v>
      </c>
      <c r="C708" s="74" t="s">
        <v>823</v>
      </c>
      <c r="D708" s="75"/>
      <c r="E708" s="75"/>
      <c r="F708" s="75"/>
      <c r="G708" s="76" t="s">
        <v>186</v>
      </c>
      <c r="H708" s="76">
        <v>415.53</v>
      </c>
      <c r="I708" s="76">
        <v>0.27</v>
      </c>
      <c r="J708" s="83">
        <f>+ROUND(H708*I708,2)</f>
        <v>112.19</v>
      </c>
    </row>
    <row r="709" spans="1:10">
      <c r="A709" s="68"/>
      <c r="B709" s="77" t="s">
        <v>183</v>
      </c>
      <c r="C709" s="78"/>
      <c r="D709" s="79"/>
      <c r="E709" s="79"/>
      <c r="F709" s="79"/>
      <c r="G709" s="80"/>
      <c r="H709" s="80"/>
      <c r="I709" s="80"/>
      <c r="J709" s="311"/>
    </row>
    <row r="710" spans="1:10">
      <c r="A710" s="68"/>
      <c r="B710" s="77" t="s">
        <v>183</v>
      </c>
      <c r="C710" s="78"/>
      <c r="D710" s="79"/>
      <c r="E710" s="79"/>
      <c r="F710" s="79"/>
      <c r="G710" s="80"/>
      <c r="H710" s="80"/>
      <c r="I710" s="80"/>
      <c r="J710" s="311"/>
    </row>
    <row r="711" spans="1:10">
      <c r="A711" s="68"/>
      <c r="B711" s="77" t="s">
        <v>183</v>
      </c>
      <c r="C711" s="78"/>
      <c r="D711" s="79"/>
      <c r="E711" s="79"/>
      <c r="F711" s="79"/>
      <c r="G711" s="80"/>
      <c r="H711" s="80"/>
      <c r="I711" s="80"/>
      <c r="J711" s="311"/>
    </row>
    <row r="712" spans="1:10">
      <c r="A712" s="68"/>
      <c r="B712" s="77" t="s">
        <v>183</v>
      </c>
      <c r="C712" s="78"/>
      <c r="D712" s="79"/>
      <c r="E712" s="79"/>
      <c r="F712" s="79"/>
      <c r="G712" s="80"/>
      <c r="H712" s="80"/>
      <c r="I712" s="80"/>
      <c r="J712" s="311"/>
    </row>
    <row r="713" spans="1:10">
      <c r="A713" s="68"/>
      <c r="B713" s="73"/>
      <c r="C713" s="81"/>
      <c r="D713" s="75"/>
      <c r="E713" s="75"/>
      <c r="F713" s="75"/>
      <c r="G713" s="75" t="s">
        <v>270</v>
      </c>
      <c r="H713" s="75"/>
      <c r="I713" s="75"/>
      <c r="J713" s="83">
        <f>+SUBTOTAL(9,J708:J712)</f>
        <v>112.19</v>
      </c>
    </row>
    <row r="714" spans="1:10">
      <c r="A714" s="68"/>
      <c r="B714" s="73" t="s">
        <v>247</v>
      </c>
      <c r="C714" s="74" t="s">
        <v>273</v>
      </c>
      <c r="D714" s="76" t="s">
        <v>274</v>
      </c>
      <c r="E714" s="76" t="s">
        <v>777</v>
      </c>
      <c r="F714" s="76" t="s">
        <v>778</v>
      </c>
      <c r="G714" s="76" t="s">
        <v>779</v>
      </c>
      <c r="H714" s="76" t="s">
        <v>780</v>
      </c>
      <c r="I714" s="76" t="s">
        <v>264</v>
      </c>
      <c r="J714" s="83" t="s">
        <v>781</v>
      </c>
    </row>
    <row r="715" spans="1:10">
      <c r="A715" s="68"/>
      <c r="B715" s="73" t="s">
        <v>183</v>
      </c>
      <c r="C715" s="74"/>
      <c r="D715" s="76"/>
      <c r="E715" s="76"/>
      <c r="F715" s="76"/>
      <c r="G715" s="76"/>
      <c r="H715" s="76"/>
      <c r="I715" s="76"/>
      <c r="J715" s="83"/>
    </row>
    <row r="716" spans="1:10">
      <c r="A716" s="68"/>
      <c r="B716" s="77" t="s">
        <v>183</v>
      </c>
      <c r="C716" s="78"/>
      <c r="D716" s="80"/>
      <c r="E716" s="80"/>
      <c r="F716" s="80"/>
      <c r="G716" s="80"/>
      <c r="H716" s="80"/>
      <c r="I716" s="80"/>
      <c r="J716" s="311"/>
    </row>
    <row r="717" spans="1:10">
      <c r="A717" s="68"/>
      <c r="B717" s="77" t="s">
        <v>183</v>
      </c>
      <c r="C717" s="78"/>
      <c r="D717" s="80"/>
      <c r="E717" s="80"/>
      <c r="F717" s="80"/>
      <c r="G717" s="80"/>
      <c r="H717" s="80"/>
      <c r="I717" s="80"/>
      <c r="J717" s="311"/>
    </row>
    <row r="718" spans="1:10">
      <c r="A718" s="68"/>
      <c r="B718" s="77" t="s">
        <v>183</v>
      </c>
      <c r="C718" s="78"/>
      <c r="D718" s="80"/>
      <c r="E718" s="80"/>
      <c r="F718" s="80"/>
      <c r="G718" s="80"/>
      <c r="H718" s="80"/>
      <c r="I718" s="80"/>
      <c r="J718" s="311"/>
    </row>
    <row r="719" spans="1:10">
      <c r="A719" s="68"/>
      <c r="B719" s="77" t="s">
        <v>183</v>
      </c>
      <c r="C719" s="78"/>
      <c r="D719" s="80"/>
      <c r="E719" s="80"/>
      <c r="F719" s="80"/>
      <c r="G719" s="80"/>
      <c r="H719" s="80"/>
      <c r="I719" s="80"/>
      <c r="J719" s="311"/>
    </row>
    <row r="720" spans="1:10">
      <c r="A720" s="68"/>
      <c r="B720" s="77" t="s">
        <v>183</v>
      </c>
      <c r="C720" s="78"/>
      <c r="D720" s="80"/>
      <c r="E720" s="80"/>
      <c r="F720" s="80"/>
      <c r="G720" s="80"/>
      <c r="H720" s="80"/>
      <c r="I720" s="80"/>
      <c r="J720" s="311"/>
    </row>
    <row r="721" spans="1:10">
      <c r="A721" s="68"/>
      <c r="B721" s="77" t="s">
        <v>183</v>
      </c>
      <c r="C721" s="78"/>
      <c r="D721" s="80"/>
      <c r="E721" s="80"/>
      <c r="F721" s="80"/>
      <c r="G721" s="80"/>
      <c r="H721" s="80"/>
      <c r="I721" s="80"/>
      <c r="J721" s="311"/>
    </row>
    <row r="722" spans="1:10">
      <c r="A722" s="68"/>
      <c r="B722" s="73"/>
      <c r="C722" s="81"/>
      <c r="D722" s="75"/>
      <c r="E722" s="75"/>
      <c r="F722" s="75"/>
      <c r="G722" s="75" t="s">
        <v>277</v>
      </c>
      <c r="H722" s="75"/>
      <c r="I722" s="75"/>
      <c r="J722" s="83">
        <f>+SUBTOTAL(9,J715:J721)</f>
        <v>0</v>
      </c>
    </row>
    <row r="723" spans="1:10">
      <c r="A723" s="68"/>
      <c r="B723" s="73" t="s">
        <v>278</v>
      </c>
      <c r="C723" s="81"/>
      <c r="D723" s="75"/>
      <c r="E723" s="75"/>
      <c r="F723" s="75"/>
      <c r="G723" s="75"/>
      <c r="H723" s="75"/>
      <c r="I723" s="75"/>
      <c r="J723" s="83">
        <f>+SUBTOTAL(9,J697:J721)</f>
        <v>164.85</v>
      </c>
    </row>
    <row r="724" spans="1:10">
      <c r="A724" s="68"/>
      <c r="B724" s="73" t="s">
        <v>279</v>
      </c>
      <c r="C724" s="81"/>
      <c r="D724" s="75">
        <v>0</v>
      </c>
      <c r="E724" s="75"/>
      <c r="F724" s="75"/>
      <c r="G724" s="75"/>
      <c r="H724" s="75"/>
      <c r="I724" s="75"/>
      <c r="J724" s="83">
        <f>+ROUND(J723*D724/100,2)</f>
        <v>0</v>
      </c>
    </row>
    <row r="725" spans="1:10" ht="14.4" thickBot="1">
      <c r="A725" s="68"/>
      <c r="B725" s="73" t="s">
        <v>280</v>
      </c>
      <c r="C725" s="81"/>
      <c r="D725" s="75"/>
      <c r="E725" s="75"/>
      <c r="F725" s="75"/>
      <c r="G725" s="75"/>
      <c r="H725" s="75"/>
      <c r="I725" s="75"/>
      <c r="J725" s="83">
        <f>+J723+ J724</f>
        <v>164.85</v>
      </c>
    </row>
    <row r="726" spans="1:10">
      <c r="A726" s="68"/>
      <c r="B726" s="69" t="s">
        <v>213</v>
      </c>
      <c r="C726" s="70"/>
      <c r="D726" s="72"/>
      <c r="E726" s="72"/>
      <c r="F726" s="72" t="s">
        <v>783</v>
      </c>
      <c r="G726" s="72"/>
      <c r="H726" s="72"/>
      <c r="I726" s="72" t="s">
        <v>784</v>
      </c>
      <c r="J726" s="310"/>
    </row>
    <row r="727" spans="1:10">
      <c r="A727" s="68"/>
      <c r="B727" s="77" t="s">
        <v>785</v>
      </c>
      <c r="C727" s="68"/>
      <c r="D727" s="79"/>
      <c r="E727" s="79"/>
      <c r="F727" s="79" t="s">
        <v>786</v>
      </c>
      <c r="G727" s="79"/>
      <c r="H727" s="79"/>
      <c r="I727" s="79"/>
      <c r="J727" s="316"/>
    </row>
    <row r="728" spans="1:10">
      <c r="A728" s="68"/>
      <c r="B728" s="77" t="s">
        <v>787</v>
      </c>
      <c r="C728" s="68"/>
      <c r="D728" s="79"/>
      <c r="E728" s="79"/>
      <c r="F728" s="79" t="s">
        <v>788</v>
      </c>
      <c r="G728" s="79"/>
      <c r="H728" s="79"/>
      <c r="I728" s="79"/>
      <c r="J728" s="316"/>
    </row>
    <row r="729" spans="1:10" ht="14.4" thickBot="1">
      <c r="A729" s="68"/>
      <c r="B729" s="84" t="s">
        <v>789</v>
      </c>
      <c r="C729" s="68"/>
      <c r="D729" s="79"/>
      <c r="E729" s="79"/>
      <c r="F729" s="79"/>
      <c r="G729" s="79"/>
      <c r="H729" s="79"/>
      <c r="I729" s="79"/>
      <c r="J729" s="317"/>
    </row>
    <row r="730" spans="1:10">
      <c r="A730" s="68"/>
      <c r="B730" s="70"/>
      <c r="C730" s="70"/>
      <c r="D730" s="72"/>
      <c r="E730" s="72"/>
      <c r="F730" s="72"/>
      <c r="G730" s="72"/>
      <c r="H730" s="72"/>
      <c r="I730" s="72"/>
      <c r="J730" s="72"/>
    </row>
    <row r="731" spans="1:10" ht="14.4" thickBot="1">
      <c r="A731" s="68"/>
      <c r="B731" s="68"/>
      <c r="C731" s="68"/>
      <c r="D731" s="79"/>
      <c r="E731" s="79"/>
      <c r="F731" s="79"/>
      <c r="G731" s="79"/>
      <c r="H731" s="79"/>
      <c r="I731" s="79"/>
      <c r="J731" s="79"/>
    </row>
    <row r="732" spans="1:10">
      <c r="A732" s="68"/>
      <c r="B732" s="69"/>
      <c r="C732" s="70"/>
      <c r="D732" s="71" t="s">
        <v>246</v>
      </c>
      <c r="E732" s="71"/>
      <c r="F732" s="71"/>
      <c r="G732" s="72"/>
      <c r="H732" s="72"/>
      <c r="I732" s="72"/>
      <c r="J732" s="310"/>
    </row>
    <row r="733" spans="1:10">
      <c r="A733" s="68"/>
      <c r="B733" s="73" t="s">
        <v>247</v>
      </c>
      <c r="C733" s="74" t="s">
        <v>69</v>
      </c>
      <c r="D733" s="75"/>
      <c r="E733" s="75"/>
      <c r="F733" s="75"/>
      <c r="G733" s="75"/>
      <c r="H733" s="76" t="s">
        <v>759</v>
      </c>
      <c r="I733" s="75"/>
      <c r="J733" s="83" t="s">
        <v>248</v>
      </c>
    </row>
    <row r="734" spans="1:10">
      <c r="A734" s="68"/>
      <c r="B734" s="77" t="s">
        <v>822</v>
      </c>
      <c r="C734" s="78" t="s">
        <v>824</v>
      </c>
      <c r="D734" s="79"/>
      <c r="E734" s="79"/>
      <c r="F734" s="79"/>
      <c r="G734" s="79"/>
      <c r="H734" s="80" t="s">
        <v>761</v>
      </c>
      <c r="I734" s="79"/>
      <c r="J734" s="311" t="s">
        <v>186</v>
      </c>
    </row>
    <row r="735" spans="1:10">
      <c r="A735" s="68"/>
      <c r="B735" s="73"/>
      <c r="C735" s="74"/>
      <c r="D735" s="75"/>
      <c r="E735" s="76"/>
      <c r="F735" s="76" t="s">
        <v>249</v>
      </c>
      <c r="G735" s="76"/>
      <c r="H735" s="76" t="s">
        <v>250</v>
      </c>
      <c r="I735" s="76"/>
      <c r="J735" s="83" t="s">
        <v>762</v>
      </c>
    </row>
    <row r="736" spans="1:10">
      <c r="A736" s="68"/>
      <c r="B736" s="77" t="s">
        <v>247</v>
      </c>
      <c r="C736" s="78" t="s">
        <v>251</v>
      </c>
      <c r="D736" s="79"/>
      <c r="E736" s="80" t="s">
        <v>182</v>
      </c>
      <c r="F736" s="76" t="s">
        <v>252</v>
      </c>
      <c r="G736" s="76" t="s">
        <v>253</v>
      </c>
      <c r="H736" s="76" t="s">
        <v>252</v>
      </c>
      <c r="I736" s="312" t="s">
        <v>253</v>
      </c>
      <c r="J736" s="311" t="s">
        <v>763</v>
      </c>
    </row>
    <row r="737" spans="1:10">
      <c r="A737" s="68"/>
      <c r="B737" s="313" t="s">
        <v>396</v>
      </c>
      <c r="C737" s="74" t="s">
        <v>588</v>
      </c>
      <c r="D737" s="75"/>
      <c r="E737" s="76">
        <v>0.48193000000000003</v>
      </c>
      <c r="F737" s="76">
        <v>1</v>
      </c>
      <c r="G737" s="76">
        <v>0</v>
      </c>
      <c r="H737" s="76">
        <v>23.65</v>
      </c>
      <c r="I737" s="76">
        <v>14.91</v>
      </c>
      <c r="J737" s="83">
        <f>+ROUND(E737* ((F737*H737) + (G737*I737)),2)</f>
        <v>11.4</v>
      </c>
    </row>
    <row r="738" spans="1:10">
      <c r="A738" s="68"/>
      <c r="B738" s="314" t="s">
        <v>397</v>
      </c>
      <c r="C738" s="78" t="s">
        <v>589</v>
      </c>
      <c r="D738" s="79"/>
      <c r="E738" s="80">
        <v>0.15060000000000001</v>
      </c>
      <c r="F738" s="80">
        <v>1</v>
      </c>
      <c r="G738" s="80">
        <v>0</v>
      </c>
      <c r="H738" s="80">
        <v>0.21</v>
      </c>
      <c r="I738" s="80">
        <v>0.14000000000000001</v>
      </c>
      <c r="J738" s="311">
        <f>+ROUND(E738* ((F738*H738) + (G738*I738)),2)</f>
        <v>0.03</v>
      </c>
    </row>
    <row r="739" spans="1:10">
      <c r="A739" s="68"/>
      <c r="B739" s="314" t="s">
        <v>398</v>
      </c>
      <c r="C739" s="78" t="s">
        <v>590</v>
      </c>
      <c r="D739" s="79"/>
      <c r="E739" s="80">
        <v>0.48193000000000003</v>
      </c>
      <c r="F739" s="80">
        <v>1</v>
      </c>
      <c r="G739" s="80">
        <v>0</v>
      </c>
      <c r="H739" s="80">
        <v>13.6</v>
      </c>
      <c r="I739" s="80">
        <v>8.65</v>
      </c>
      <c r="J739" s="311">
        <f>+ROUND(E739* ((F739*H739) + (G739*I739)),2)</f>
        <v>6.55</v>
      </c>
    </row>
    <row r="740" spans="1:10">
      <c r="A740" s="68"/>
      <c r="B740" s="314" t="s">
        <v>399</v>
      </c>
      <c r="C740" s="78" t="s">
        <v>591</v>
      </c>
      <c r="D740" s="79"/>
      <c r="E740" s="80">
        <v>0.20080000000000001</v>
      </c>
      <c r="F740" s="80">
        <v>1</v>
      </c>
      <c r="G740" s="80">
        <v>0</v>
      </c>
      <c r="H740" s="80">
        <v>14.77</v>
      </c>
      <c r="I740" s="80">
        <v>9.39</v>
      </c>
      <c r="J740" s="311">
        <f>+ROUND(E740* ((F740*H740) + (G740*I740)),2)</f>
        <v>2.97</v>
      </c>
    </row>
    <row r="741" spans="1:10">
      <c r="A741" s="68"/>
      <c r="B741" s="314" t="s">
        <v>825</v>
      </c>
      <c r="C741" s="78" t="s">
        <v>826</v>
      </c>
      <c r="D741" s="79"/>
      <c r="E741" s="80">
        <v>0.48193000000000003</v>
      </c>
      <c r="F741" s="80">
        <v>1</v>
      </c>
      <c r="G741" s="80">
        <v>0</v>
      </c>
      <c r="H741" s="80">
        <v>27.45</v>
      </c>
      <c r="I741" s="80">
        <v>5.41</v>
      </c>
      <c r="J741" s="311">
        <f>+ROUND(E741* ((F741*H741) + (G741*I741)),2)</f>
        <v>13.23</v>
      </c>
    </row>
    <row r="742" spans="1:10">
      <c r="A742" s="68"/>
      <c r="B742" s="77" t="s">
        <v>183</v>
      </c>
      <c r="C742" s="78"/>
      <c r="D742" s="79"/>
      <c r="E742" s="80"/>
      <c r="F742" s="80"/>
      <c r="G742" s="80"/>
      <c r="H742" s="80"/>
      <c r="I742" s="80"/>
      <c r="J742" s="311"/>
    </row>
    <row r="743" spans="1:10">
      <c r="A743" s="68"/>
      <c r="B743" s="77" t="s">
        <v>183</v>
      </c>
      <c r="C743" s="78"/>
      <c r="D743" s="79"/>
      <c r="E743" s="80"/>
      <c r="F743" s="80"/>
      <c r="G743" s="80"/>
      <c r="H743" s="80"/>
      <c r="I743" s="80"/>
      <c r="J743" s="311"/>
    </row>
    <row r="744" spans="1:10">
      <c r="A744" s="68"/>
      <c r="B744" s="73"/>
      <c r="C744" s="81"/>
      <c r="D744" s="75"/>
      <c r="E744" s="75"/>
      <c r="F744" s="75"/>
      <c r="G744" s="75" t="s">
        <v>764</v>
      </c>
      <c r="H744" s="75"/>
      <c r="I744" s="75"/>
      <c r="J744" s="83">
        <f>+SUBTOTAL(9,J737:J743)</f>
        <v>34.18</v>
      </c>
    </row>
    <row r="745" spans="1:10">
      <c r="A745" s="68"/>
      <c r="B745" s="73" t="s">
        <v>247</v>
      </c>
      <c r="C745" s="74" t="s">
        <v>765</v>
      </c>
      <c r="D745" s="75"/>
      <c r="E745" s="75"/>
      <c r="F745" s="75"/>
      <c r="G745" s="75"/>
      <c r="H745" s="76" t="s">
        <v>182</v>
      </c>
      <c r="I745" s="76" t="s">
        <v>766</v>
      </c>
      <c r="J745" s="83" t="s">
        <v>767</v>
      </c>
    </row>
    <row r="746" spans="1:10">
      <c r="A746" s="68"/>
      <c r="B746" s="73" t="s">
        <v>400</v>
      </c>
      <c r="C746" s="74" t="s">
        <v>401</v>
      </c>
      <c r="D746" s="75"/>
      <c r="E746" s="75"/>
      <c r="F746" s="75"/>
      <c r="G746" s="75"/>
      <c r="H746" s="76">
        <v>2</v>
      </c>
      <c r="I746" s="76">
        <v>22.84</v>
      </c>
      <c r="J746" s="83">
        <f>+ROUND(H746*I746,2)</f>
        <v>45.68</v>
      </c>
    </row>
    <row r="747" spans="1:10">
      <c r="A747" s="68"/>
      <c r="B747" s="77" t="s">
        <v>402</v>
      </c>
      <c r="C747" s="78" t="s">
        <v>403</v>
      </c>
      <c r="D747" s="79"/>
      <c r="E747" s="79"/>
      <c r="F747" s="79"/>
      <c r="G747" s="79"/>
      <c r="H747" s="80">
        <v>1</v>
      </c>
      <c r="I747" s="80">
        <v>31.59</v>
      </c>
      <c r="J747" s="311">
        <f>+ROUND(H747*I747,2)</f>
        <v>31.59</v>
      </c>
    </row>
    <row r="748" spans="1:10">
      <c r="A748" s="68"/>
      <c r="B748" s="77" t="s">
        <v>258</v>
      </c>
      <c r="C748" s="78" t="s">
        <v>259</v>
      </c>
      <c r="D748" s="79"/>
      <c r="E748" s="79"/>
      <c r="F748" s="79"/>
      <c r="G748" s="79"/>
      <c r="H748" s="80">
        <v>2</v>
      </c>
      <c r="I748" s="80">
        <v>21.04</v>
      </c>
      <c r="J748" s="311">
        <f>+ROUND(H748*I748,2)</f>
        <v>42.08</v>
      </c>
    </row>
    <row r="749" spans="1:10">
      <c r="A749" s="68"/>
      <c r="B749" s="77" t="s">
        <v>384</v>
      </c>
      <c r="C749" s="78" t="s">
        <v>385</v>
      </c>
      <c r="D749" s="79"/>
      <c r="E749" s="79"/>
      <c r="F749" s="79"/>
      <c r="G749" s="79"/>
      <c r="H749" s="80">
        <v>1</v>
      </c>
      <c r="I749" s="80">
        <v>29.27</v>
      </c>
      <c r="J749" s="311">
        <f>+ROUND(H749*I749,2)</f>
        <v>29.27</v>
      </c>
    </row>
    <row r="750" spans="1:10">
      <c r="A750" s="68"/>
      <c r="B750" s="77" t="s">
        <v>183</v>
      </c>
      <c r="C750" s="78"/>
      <c r="D750" s="79"/>
      <c r="E750" s="79"/>
      <c r="F750" s="79"/>
      <c r="G750" s="79"/>
      <c r="H750" s="80"/>
      <c r="I750" s="80"/>
      <c r="J750" s="311"/>
    </row>
    <row r="751" spans="1:10">
      <c r="A751" s="68"/>
      <c r="B751" s="77" t="s">
        <v>183</v>
      </c>
      <c r="C751" s="78"/>
      <c r="D751" s="79"/>
      <c r="E751" s="79"/>
      <c r="F751" s="79"/>
      <c r="G751" s="79"/>
      <c r="H751" s="80"/>
      <c r="I751" s="80"/>
      <c r="J751" s="311"/>
    </row>
    <row r="752" spans="1:10">
      <c r="A752" s="68"/>
      <c r="B752" s="77" t="s">
        <v>183</v>
      </c>
      <c r="C752" s="78"/>
      <c r="D752" s="79"/>
      <c r="E752" s="79"/>
      <c r="F752" s="79"/>
      <c r="G752" s="79"/>
      <c r="H752" s="80"/>
      <c r="I752" s="80"/>
      <c r="J752" s="311"/>
    </row>
    <row r="753" spans="1:10">
      <c r="A753" s="68"/>
      <c r="B753" s="73"/>
      <c r="C753" s="81"/>
      <c r="D753" s="75"/>
      <c r="E753" s="75"/>
      <c r="F753" s="75"/>
      <c r="G753" s="75" t="s">
        <v>768</v>
      </c>
      <c r="H753" s="75"/>
      <c r="I753" s="75"/>
      <c r="J753" s="83">
        <f>+SUBTOTAL(9,J746:J752)</f>
        <v>148.62</v>
      </c>
    </row>
    <row r="754" spans="1:10">
      <c r="A754" s="68"/>
      <c r="B754" s="73"/>
      <c r="C754" s="81"/>
      <c r="D754" s="75"/>
      <c r="E754" s="75"/>
      <c r="F754" s="75" t="s">
        <v>769</v>
      </c>
      <c r="G754" s="75"/>
      <c r="H754" s="75"/>
      <c r="I754" s="75">
        <v>0</v>
      </c>
      <c r="J754" s="83">
        <f>+ROUND(I754*J753,2)</f>
        <v>0</v>
      </c>
    </row>
    <row r="755" spans="1:10">
      <c r="A755" s="68"/>
      <c r="B755" s="73"/>
      <c r="C755" s="81"/>
      <c r="D755" s="75"/>
      <c r="E755" s="75"/>
      <c r="F755" s="75" t="s">
        <v>260</v>
      </c>
      <c r="G755" s="75"/>
      <c r="H755" s="75"/>
      <c r="I755" s="75"/>
      <c r="J755" s="83">
        <f>+SUBTOTAL(9,J746:J754)</f>
        <v>148.62</v>
      </c>
    </row>
    <row r="756" spans="1:10">
      <c r="A756" s="68"/>
      <c r="B756" s="82"/>
      <c r="C756" s="81"/>
      <c r="D756" s="75"/>
      <c r="E756" s="75"/>
      <c r="F756" s="75"/>
      <c r="G756" s="75" t="s">
        <v>770</v>
      </c>
      <c r="H756" s="75"/>
      <c r="I756" s="75"/>
      <c r="J756" s="315">
        <f>+SUBTOTAL(9,J737:J755)</f>
        <v>182.8</v>
      </c>
    </row>
    <row r="757" spans="1:10">
      <c r="A757" s="68"/>
      <c r="B757" s="82"/>
      <c r="C757" s="81" t="s">
        <v>261</v>
      </c>
      <c r="D757" s="75">
        <v>4</v>
      </c>
      <c r="E757" s="75"/>
      <c r="F757" s="75"/>
      <c r="G757" s="75" t="s">
        <v>262</v>
      </c>
      <c r="H757" s="75"/>
      <c r="I757" s="75"/>
      <c r="J757" s="315">
        <f>+ROUND(J756/D757,2)</f>
        <v>45.7</v>
      </c>
    </row>
    <row r="758" spans="1:10">
      <c r="A758" s="68"/>
      <c r="B758" s="73" t="s">
        <v>247</v>
      </c>
      <c r="C758" s="74" t="s">
        <v>263</v>
      </c>
      <c r="D758" s="75"/>
      <c r="E758" s="75"/>
      <c r="F758" s="75"/>
      <c r="G758" s="76" t="s">
        <v>248</v>
      </c>
      <c r="H758" s="76" t="s">
        <v>771</v>
      </c>
      <c r="I758" s="76" t="s">
        <v>264</v>
      </c>
      <c r="J758" s="83" t="s">
        <v>772</v>
      </c>
    </row>
    <row r="759" spans="1:10">
      <c r="A759" s="68"/>
      <c r="B759" s="73" t="s">
        <v>404</v>
      </c>
      <c r="C759" s="74" t="s">
        <v>592</v>
      </c>
      <c r="D759" s="75"/>
      <c r="E759" s="75"/>
      <c r="F759" s="75"/>
      <c r="G759" s="76" t="s">
        <v>311</v>
      </c>
      <c r="H759" s="76">
        <v>11.49</v>
      </c>
      <c r="I759" s="76">
        <v>11.775</v>
      </c>
      <c r="J759" s="83">
        <f t="shared" ref="J759:J764" si="3">+ROUND(H759*I759,2)</f>
        <v>135.29</v>
      </c>
    </row>
    <row r="760" spans="1:10">
      <c r="A760" s="68"/>
      <c r="B760" s="77" t="s">
        <v>405</v>
      </c>
      <c r="C760" s="78" t="s">
        <v>406</v>
      </c>
      <c r="D760" s="79"/>
      <c r="E760" s="79"/>
      <c r="F760" s="79"/>
      <c r="G760" s="80" t="s">
        <v>186</v>
      </c>
      <c r="H760" s="80">
        <v>149.24</v>
      </c>
      <c r="I760" s="80">
        <v>1</v>
      </c>
      <c r="J760" s="311">
        <f t="shared" si="3"/>
        <v>149.24</v>
      </c>
    </row>
    <row r="761" spans="1:10">
      <c r="A761" s="68"/>
      <c r="B761" s="77" t="s">
        <v>407</v>
      </c>
      <c r="C761" s="78" t="s">
        <v>408</v>
      </c>
      <c r="D761" s="79"/>
      <c r="E761" s="79"/>
      <c r="F761" s="79"/>
      <c r="G761" s="80" t="s">
        <v>186</v>
      </c>
      <c r="H761" s="80">
        <v>172.53</v>
      </c>
      <c r="I761" s="80">
        <v>0.4</v>
      </c>
      <c r="J761" s="311">
        <f t="shared" si="3"/>
        <v>69.010000000000005</v>
      </c>
    </row>
    <row r="762" spans="1:10">
      <c r="A762" s="68"/>
      <c r="B762" s="77" t="s">
        <v>409</v>
      </c>
      <c r="C762" s="78" t="s">
        <v>593</v>
      </c>
      <c r="D762" s="79"/>
      <c r="E762" s="79"/>
      <c r="F762" s="79"/>
      <c r="G762" s="80" t="s">
        <v>187</v>
      </c>
      <c r="H762" s="80">
        <v>33.99</v>
      </c>
      <c r="I762" s="80">
        <v>1.1780000000000001E-2</v>
      </c>
      <c r="J762" s="311">
        <f t="shared" si="3"/>
        <v>0.4</v>
      </c>
    </row>
    <row r="763" spans="1:10">
      <c r="A763" s="68"/>
      <c r="B763" s="77" t="s">
        <v>594</v>
      </c>
      <c r="C763" s="78" t="s">
        <v>595</v>
      </c>
      <c r="D763" s="79"/>
      <c r="E763" s="79"/>
      <c r="F763" s="79"/>
      <c r="G763" s="80" t="s">
        <v>187</v>
      </c>
      <c r="H763" s="80">
        <v>33.81</v>
      </c>
      <c r="I763" s="80">
        <v>4.4000000000000002E-4</v>
      </c>
      <c r="J763" s="311">
        <f t="shared" si="3"/>
        <v>0.01</v>
      </c>
    </row>
    <row r="764" spans="1:10">
      <c r="A764" s="68"/>
      <c r="B764" s="77" t="s">
        <v>596</v>
      </c>
      <c r="C764" s="78" t="s">
        <v>597</v>
      </c>
      <c r="D764" s="79"/>
      <c r="E764" s="79"/>
      <c r="F764" s="79"/>
      <c r="G764" s="80" t="s">
        <v>187</v>
      </c>
      <c r="H764" s="80">
        <v>33.81</v>
      </c>
      <c r="I764" s="80">
        <v>1.2E-4</v>
      </c>
      <c r="J764" s="311">
        <f t="shared" si="3"/>
        <v>0</v>
      </c>
    </row>
    <row r="765" spans="1:10">
      <c r="A765" s="68"/>
      <c r="B765" s="77" t="s">
        <v>183</v>
      </c>
      <c r="C765" s="78"/>
      <c r="D765" s="79"/>
      <c r="E765" s="79"/>
      <c r="F765" s="79"/>
      <c r="G765" s="80"/>
      <c r="H765" s="80"/>
      <c r="I765" s="80"/>
      <c r="J765" s="311"/>
    </row>
    <row r="766" spans="1:10">
      <c r="A766" s="68"/>
      <c r="B766" s="73"/>
      <c r="C766" s="81"/>
      <c r="D766" s="75"/>
      <c r="E766" s="75"/>
      <c r="F766" s="75"/>
      <c r="G766" s="75" t="s">
        <v>268</v>
      </c>
      <c r="H766" s="75"/>
      <c r="I766" s="75"/>
      <c r="J766" s="83">
        <f>+SUBTOTAL(9,J759:J765)</f>
        <v>353.94999999999993</v>
      </c>
    </row>
    <row r="767" spans="1:10">
      <c r="A767" s="68"/>
      <c r="B767" s="73" t="s">
        <v>247</v>
      </c>
      <c r="C767" s="74" t="s">
        <v>269</v>
      </c>
      <c r="D767" s="75"/>
      <c r="E767" s="75"/>
      <c r="F767" s="75"/>
      <c r="G767" s="76" t="s">
        <v>248</v>
      </c>
      <c r="H767" s="76" t="s">
        <v>771</v>
      </c>
      <c r="I767" s="76" t="s">
        <v>264</v>
      </c>
      <c r="J767" s="83" t="s">
        <v>772</v>
      </c>
    </row>
    <row r="768" spans="1:10">
      <c r="A768" s="68"/>
      <c r="B768" s="73" t="s">
        <v>827</v>
      </c>
      <c r="C768" s="74" t="s">
        <v>828</v>
      </c>
      <c r="D768" s="75"/>
      <c r="E768" s="75"/>
      <c r="F768" s="75"/>
      <c r="G768" s="76" t="s">
        <v>186</v>
      </c>
      <c r="H768" s="76">
        <v>15.83</v>
      </c>
      <c r="I768" s="76">
        <v>1</v>
      </c>
      <c r="J768" s="83">
        <f>+ROUND(H768*I768,2)</f>
        <v>15.83</v>
      </c>
    </row>
    <row r="769" spans="1:10">
      <c r="A769" s="68"/>
      <c r="B769" s="77" t="s">
        <v>183</v>
      </c>
      <c r="C769" s="78"/>
      <c r="D769" s="79"/>
      <c r="E769" s="79"/>
      <c r="F769" s="79"/>
      <c r="G769" s="80"/>
      <c r="H769" s="80"/>
      <c r="I769" s="80"/>
      <c r="J769" s="311"/>
    </row>
    <row r="770" spans="1:10">
      <c r="A770" s="68"/>
      <c r="B770" s="77" t="s">
        <v>183</v>
      </c>
      <c r="C770" s="78"/>
      <c r="D770" s="79"/>
      <c r="E770" s="79"/>
      <c r="F770" s="79"/>
      <c r="G770" s="80"/>
      <c r="H770" s="80"/>
      <c r="I770" s="80"/>
      <c r="J770" s="311"/>
    </row>
    <row r="771" spans="1:10">
      <c r="A771" s="68"/>
      <c r="B771" s="77" t="s">
        <v>183</v>
      </c>
      <c r="C771" s="78"/>
      <c r="D771" s="79"/>
      <c r="E771" s="79"/>
      <c r="F771" s="79"/>
      <c r="G771" s="80"/>
      <c r="H771" s="80"/>
      <c r="I771" s="80"/>
      <c r="J771" s="311"/>
    </row>
    <row r="772" spans="1:10">
      <c r="A772" s="68"/>
      <c r="B772" s="77" t="s">
        <v>183</v>
      </c>
      <c r="C772" s="78"/>
      <c r="D772" s="79"/>
      <c r="E772" s="79"/>
      <c r="F772" s="79"/>
      <c r="G772" s="80"/>
      <c r="H772" s="80"/>
      <c r="I772" s="80"/>
      <c r="J772" s="311"/>
    </row>
    <row r="773" spans="1:10">
      <c r="A773" s="68"/>
      <c r="B773" s="73"/>
      <c r="C773" s="81"/>
      <c r="D773" s="75"/>
      <c r="E773" s="75"/>
      <c r="F773" s="75"/>
      <c r="G773" s="75" t="s">
        <v>270</v>
      </c>
      <c r="H773" s="75"/>
      <c r="I773" s="75"/>
      <c r="J773" s="83">
        <f>+SUBTOTAL(9,J768:J772)</f>
        <v>15.83</v>
      </c>
    </row>
    <row r="774" spans="1:10">
      <c r="A774" s="68"/>
      <c r="B774" s="73" t="s">
        <v>247</v>
      </c>
      <c r="C774" s="74" t="s">
        <v>273</v>
      </c>
      <c r="D774" s="76" t="s">
        <v>274</v>
      </c>
      <c r="E774" s="76" t="s">
        <v>777</v>
      </c>
      <c r="F774" s="76" t="s">
        <v>778</v>
      </c>
      <c r="G774" s="76" t="s">
        <v>779</v>
      </c>
      <c r="H774" s="76" t="s">
        <v>780</v>
      </c>
      <c r="I774" s="76" t="s">
        <v>264</v>
      </c>
      <c r="J774" s="83" t="s">
        <v>781</v>
      </c>
    </row>
    <row r="775" spans="1:10">
      <c r="A775" s="68"/>
      <c r="B775" s="73" t="s">
        <v>410</v>
      </c>
      <c r="C775" s="74" t="s">
        <v>598</v>
      </c>
      <c r="D775" s="76" t="s">
        <v>275</v>
      </c>
      <c r="E775" s="76">
        <v>0</v>
      </c>
      <c r="F775" s="76">
        <v>1.93</v>
      </c>
      <c r="G775" s="76">
        <v>1.93</v>
      </c>
      <c r="H775" s="76">
        <v>0.74</v>
      </c>
      <c r="I775" s="76">
        <v>1.1780000000000001E-2</v>
      </c>
      <c r="J775" s="83">
        <f>+ROUND(G775*H775*I775,2)</f>
        <v>0.02</v>
      </c>
    </row>
    <row r="776" spans="1:10">
      <c r="A776" s="68"/>
      <c r="B776" s="77" t="s">
        <v>411</v>
      </c>
      <c r="C776" s="78" t="s">
        <v>599</v>
      </c>
      <c r="D776" s="80" t="s">
        <v>275</v>
      </c>
      <c r="E776" s="80">
        <v>0</v>
      </c>
      <c r="F776" s="80">
        <v>1.93</v>
      </c>
      <c r="G776" s="80">
        <v>1.93</v>
      </c>
      <c r="H776" s="80">
        <v>0.74</v>
      </c>
      <c r="I776" s="80">
        <v>4.4000000000000002E-4</v>
      </c>
      <c r="J776" s="311">
        <f>+ROUND(G776*H776*I776,2)</f>
        <v>0</v>
      </c>
    </row>
    <row r="777" spans="1:10">
      <c r="A777" s="68"/>
      <c r="B777" s="77" t="s">
        <v>412</v>
      </c>
      <c r="C777" s="78" t="s">
        <v>600</v>
      </c>
      <c r="D777" s="80" t="s">
        <v>275</v>
      </c>
      <c r="E777" s="80">
        <v>0</v>
      </c>
      <c r="F777" s="80">
        <v>1.93</v>
      </c>
      <c r="G777" s="80">
        <v>1.93</v>
      </c>
      <c r="H777" s="80">
        <v>0.74</v>
      </c>
      <c r="I777" s="80">
        <v>1.2E-4</v>
      </c>
      <c r="J777" s="311">
        <f>+ROUND(G777*H777*I777,2)</f>
        <v>0</v>
      </c>
    </row>
    <row r="778" spans="1:10">
      <c r="A778" s="68"/>
      <c r="B778" s="77" t="s">
        <v>183</v>
      </c>
      <c r="C778" s="78"/>
      <c r="D778" s="80"/>
      <c r="E778" s="80"/>
      <c r="F778" s="80"/>
      <c r="G778" s="80"/>
      <c r="H778" s="80"/>
      <c r="I778" s="80"/>
      <c r="J778" s="311"/>
    </row>
    <row r="779" spans="1:10">
      <c r="A779" s="68"/>
      <c r="B779" s="77" t="s">
        <v>183</v>
      </c>
      <c r="C779" s="78"/>
      <c r="D779" s="80"/>
      <c r="E779" s="80"/>
      <c r="F779" s="80"/>
      <c r="G779" s="80"/>
      <c r="H779" s="80"/>
      <c r="I779" s="80"/>
      <c r="J779" s="311"/>
    </row>
    <row r="780" spans="1:10">
      <c r="A780" s="68"/>
      <c r="B780" s="77" t="s">
        <v>183</v>
      </c>
      <c r="C780" s="78"/>
      <c r="D780" s="80"/>
      <c r="E780" s="80"/>
      <c r="F780" s="80"/>
      <c r="G780" s="80"/>
      <c r="H780" s="80"/>
      <c r="I780" s="80"/>
      <c r="J780" s="311"/>
    </row>
    <row r="781" spans="1:10">
      <c r="A781" s="68"/>
      <c r="B781" s="77" t="s">
        <v>183</v>
      </c>
      <c r="C781" s="78"/>
      <c r="D781" s="80"/>
      <c r="E781" s="80"/>
      <c r="F781" s="80"/>
      <c r="G781" s="80"/>
      <c r="H781" s="80"/>
      <c r="I781" s="80"/>
      <c r="J781" s="311"/>
    </row>
    <row r="782" spans="1:10">
      <c r="A782" s="68"/>
      <c r="B782" s="73"/>
      <c r="C782" s="81"/>
      <c r="D782" s="75"/>
      <c r="E782" s="75"/>
      <c r="F782" s="75"/>
      <c r="G782" s="75" t="s">
        <v>277</v>
      </c>
      <c r="H782" s="75"/>
      <c r="I782" s="75"/>
      <c r="J782" s="83">
        <f>+SUBTOTAL(9,J775:J781)</f>
        <v>0.02</v>
      </c>
    </row>
    <row r="783" spans="1:10">
      <c r="A783" s="68"/>
      <c r="B783" s="73" t="s">
        <v>278</v>
      </c>
      <c r="C783" s="81"/>
      <c r="D783" s="75"/>
      <c r="E783" s="75"/>
      <c r="F783" s="75"/>
      <c r="G783" s="75"/>
      <c r="H783" s="75"/>
      <c r="I783" s="75"/>
      <c r="J783" s="83">
        <f>+SUBTOTAL(9,J757:J781)</f>
        <v>415.49999999999994</v>
      </c>
    </row>
    <row r="784" spans="1:10">
      <c r="A784" s="68"/>
      <c r="B784" s="73" t="s">
        <v>279</v>
      </c>
      <c r="C784" s="81"/>
      <c r="D784" s="75">
        <v>0</v>
      </c>
      <c r="E784" s="75"/>
      <c r="F784" s="75"/>
      <c r="G784" s="75"/>
      <c r="H784" s="75"/>
      <c r="I784" s="75"/>
      <c r="J784" s="83">
        <f>+ROUND(J783*D784/100,2)</f>
        <v>0</v>
      </c>
    </row>
    <row r="785" spans="1:10" ht="14.4" thickBot="1">
      <c r="A785" s="68"/>
      <c r="B785" s="73" t="s">
        <v>280</v>
      </c>
      <c r="C785" s="81"/>
      <c r="D785" s="75"/>
      <c r="E785" s="75"/>
      <c r="F785" s="75"/>
      <c r="G785" s="75"/>
      <c r="H785" s="75"/>
      <c r="I785" s="75"/>
      <c r="J785" s="83">
        <f>+J783+ J784</f>
        <v>415.49999999999994</v>
      </c>
    </row>
    <row r="786" spans="1:10">
      <c r="A786" s="68"/>
      <c r="B786" s="69" t="s">
        <v>213</v>
      </c>
      <c r="C786" s="70"/>
      <c r="D786" s="72"/>
      <c r="E786" s="72"/>
      <c r="F786" s="72" t="s">
        <v>783</v>
      </c>
      <c r="G786" s="72"/>
      <c r="H786" s="72"/>
      <c r="I786" s="72" t="s">
        <v>784</v>
      </c>
      <c r="J786" s="310"/>
    </row>
    <row r="787" spans="1:10">
      <c r="A787" s="68"/>
      <c r="B787" s="77" t="s">
        <v>785</v>
      </c>
      <c r="C787" s="68"/>
      <c r="D787" s="79"/>
      <c r="E787" s="79"/>
      <c r="F787" s="79" t="s">
        <v>786</v>
      </c>
      <c r="G787" s="79"/>
      <c r="H787" s="79"/>
      <c r="I787" s="79"/>
      <c r="J787" s="316"/>
    </row>
    <row r="788" spans="1:10">
      <c r="A788" s="68"/>
      <c r="B788" s="77" t="s">
        <v>787</v>
      </c>
      <c r="C788" s="68"/>
      <c r="D788" s="79"/>
      <c r="E788" s="79"/>
      <c r="F788" s="79" t="s">
        <v>788</v>
      </c>
      <c r="G788" s="79"/>
      <c r="H788" s="79"/>
      <c r="I788" s="79"/>
      <c r="J788" s="316"/>
    </row>
    <row r="789" spans="1:10" ht="14.4" thickBot="1">
      <c r="A789" s="68"/>
      <c r="B789" s="84" t="s">
        <v>789</v>
      </c>
      <c r="C789" s="68"/>
      <c r="D789" s="79"/>
      <c r="E789" s="79"/>
      <c r="F789" s="79"/>
      <c r="G789" s="79"/>
      <c r="H789" s="79"/>
      <c r="I789" s="79"/>
      <c r="J789" s="317"/>
    </row>
    <row r="790" spans="1:10">
      <c r="A790" s="68"/>
      <c r="B790" s="70"/>
      <c r="C790" s="70"/>
      <c r="D790" s="72"/>
      <c r="E790" s="72"/>
      <c r="F790" s="72"/>
      <c r="G790" s="72"/>
      <c r="H790" s="72"/>
      <c r="I790" s="72"/>
      <c r="J790" s="72"/>
    </row>
    <row r="791" spans="1:10" ht="14.4" thickBot="1">
      <c r="A791" s="68"/>
      <c r="B791" s="68"/>
      <c r="C791" s="68"/>
      <c r="D791" s="79"/>
      <c r="E791" s="79"/>
      <c r="F791" s="79"/>
      <c r="G791" s="79"/>
      <c r="H791" s="79"/>
      <c r="I791" s="79"/>
      <c r="J791" s="79"/>
    </row>
    <row r="792" spans="1:10">
      <c r="A792" s="68"/>
      <c r="B792" s="69"/>
      <c r="C792" s="70"/>
      <c r="D792" s="71" t="s">
        <v>246</v>
      </c>
      <c r="E792" s="71"/>
      <c r="F792" s="71"/>
      <c r="G792" s="72"/>
      <c r="H792" s="72"/>
      <c r="I792" s="72"/>
      <c r="J792" s="310"/>
    </row>
    <row r="793" spans="1:10">
      <c r="A793" s="68"/>
      <c r="B793" s="73" t="s">
        <v>247</v>
      </c>
      <c r="C793" s="74" t="s">
        <v>69</v>
      </c>
      <c r="D793" s="75"/>
      <c r="E793" s="75"/>
      <c r="F793" s="75"/>
      <c r="G793" s="75"/>
      <c r="H793" s="76" t="s">
        <v>759</v>
      </c>
      <c r="I793" s="75"/>
      <c r="J793" s="83" t="s">
        <v>248</v>
      </c>
    </row>
    <row r="794" spans="1:10">
      <c r="A794" s="68"/>
      <c r="B794" s="77" t="s">
        <v>827</v>
      </c>
      <c r="C794" s="78" t="s">
        <v>829</v>
      </c>
      <c r="D794" s="79"/>
      <c r="E794" s="79"/>
      <c r="F794" s="79"/>
      <c r="G794" s="79"/>
      <c r="H794" s="80" t="s">
        <v>761</v>
      </c>
      <c r="I794" s="79"/>
      <c r="J794" s="311" t="s">
        <v>186</v>
      </c>
    </row>
    <row r="795" spans="1:10">
      <c r="A795" s="68"/>
      <c r="B795" s="73"/>
      <c r="C795" s="74"/>
      <c r="D795" s="75"/>
      <c r="E795" s="76"/>
      <c r="F795" s="76" t="s">
        <v>249</v>
      </c>
      <c r="G795" s="76"/>
      <c r="H795" s="76" t="s">
        <v>250</v>
      </c>
      <c r="I795" s="76"/>
      <c r="J795" s="83" t="s">
        <v>762</v>
      </c>
    </row>
    <row r="796" spans="1:10">
      <c r="A796" s="68"/>
      <c r="B796" s="77" t="s">
        <v>247</v>
      </c>
      <c r="C796" s="78" t="s">
        <v>251</v>
      </c>
      <c r="D796" s="79"/>
      <c r="E796" s="80" t="s">
        <v>182</v>
      </c>
      <c r="F796" s="76" t="s">
        <v>252</v>
      </c>
      <c r="G796" s="76" t="s">
        <v>253</v>
      </c>
      <c r="H796" s="76" t="s">
        <v>252</v>
      </c>
      <c r="I796" s="312" t="s">
        <v>253</v>
      </c>
      <c r="J796" s="311" t="s">
        <v>763</v>
      </c>
    </row>
    <row r="797" spans="1:10">
      <c r="A797" s="68"/>
      <c r="B797" s="313" t="s">
        <v>413</v>
      </c>
      <c r="C797" s="74" t="s">
        <v>601</v>
      </c>
      <c r="D797" s="75"/>
      <c r="E797" s="76">
        <v>1</v>
      </c>
      <c r="F797" s="76">
        <v>1</v>
      </c>
      <c r="G797" s="76">
        <v>0</v>
      </c>
      <c r="H797" s="76">
        <v>43.84</v>
      </c>
      <c r="I797" s="76">
        <v>38.01</v>
      </c>
      <c r="J797" s="83">
        <f>+ROUND(E797* ((F797*H797) + (G797*I797)),2)</f>
        <v>43.84</v>
      </c>
    </row>
    <row r="798" spans="1:10">
      <c r="A798" s="68"/>
      <c r="B798" s="314" t="s">
        <v>825</v>
      </c>
      <c r="C798" s="78" t="s">
        <v>826</v>
      </c>
      <c r="D798" s="79"/>
      <c r="E798" s="80">
        <v>1</v>
      </c>
      <c r="F798" s="80">
        <v>1</v>
      </c>
      <c r="G798" s="80">
        <v>0</v>
      </c>
      <c r="H798" s="80">
        <v>27.45</v>
      </c>
      <c r="I798" s="80">
        <v>5.41</v>
      </c>
      <c r="J798" s="311">
        <f>+ROUND(E798* ((F798*H798) + (G798*I798)),2)</f>
        <v>27.45</v>
      </c>
    </row>
    <row r="799" spans="1:10">
      <c r="A799" s="68"/>
      <c r="B799" s="77" t="s">
        <v>183</v>
      </c>
      <c r="C799" s="78"/>
      <c r="D799" s="79"/>
      <c r="E799" s="80"/>
      <c r="F799" s="80"/>
      <c r="G799" s="80"/>
      <c r="H799" s="80"/>
      <c r="I799" s="80"/>
      <c r="J799" s="311"/>
    </row>
    <row r="800" spans="1:10">
      <c r="A800" s="68"/>
      <c r="B800" s="77" t="s">
        <v>183</v>
      </c>
      <c r="C800" s="78"/>
      <c r="D800" s="79"/>
      <c r="E800" s="80"/>
      <c r="F800" s="80"/>
      <c r="G800" s="80"/>
      <c r="H800" s="80"/>
      <c r="I800" s="80"/>
      <c r="J800" s="311"/>
    </row>
    <row r="801" spans="1:10">
      <c r="A801" s="68"/>
      <c r="B801" s="77" t="s">
        <v>183</v>
      </c>
      <c r="C801" s="78"/>
      <c r="D801" s="79"/>
      <c r="E801" s="80"/>
      <c r="F801" s="80"/>
      <c r="G801" s="80"/>
      <c r="H801" s="80"/>
      <c r="I801" s="80"/>
      <c r="J801" s="311"/>
    </row>
    <row r="802" spans="1:10">
      <c r="A802" s="68"/>
      <c r="B802" s="77" t="s">
        <v>183</v>
      </c>
      <c r="C802" s="78"/>
      <c r="D802" s="79"/>
      <c r="E802" s="80"/>
      <c r="F802" s="80"/>
      <c r="G802" s="80"/>
      <c r="H802" s="80"/>
      <c r="I802" s="80"/>
      <c r="J802" s="311"/>
    </row>
    <row r="803" spans="1:10">
      <c r="A803" s="68"/>
      <c r="B803" s="77" t="s">
        <v>183</v>
      </c>
      <c r="C803" s="78"/>
      <c r="D803" s="79"/>
      <c r="E803" s="80"/>
      <c r="F803" s="80"/>
      <c r="G803" s="80"/>
      <c r="H803" s="80"/>
      <c r="I803" s="80"/>
      <c r="J803" s="311"/>
    </row>
    <row r="804" spans="1:10">
      <c r="A804" s="68"/>
      <c r="B804" s="73"/>
      <c r="C804" s="81"/>
      <c r="D804" s="75"/>
      <c r="E804" s="75"/>
      <c r="F804" s="75"/>
      <c r="G804" s="75" t="s">
        <v>764</v>
      </c>
      <c r="H804" s="75"/>
      <c r="I804" s="75"/>
      <c r="J804" s="83">
        <f>+SUBTOTAL(9,J797:J803)</f>
        <v>71.290000000000006</v>
      </c>
    </row>
    <row r="805" spans="1:10">
      <c r="A805" s="68"/>
      <c r="B805" s="73" t="s">
        <v>247</v>
      </c>
      <c r="C805" s="74" t="s">
        <v>765</v>
      </c>
      <c r="D805" s="75"/>
      <c r="E805" s="75"/>
      <c r="F805" s="75"/>
      <c r="G805" s="75"/>
      <c r="H805" s="76" t="s">
        <v>182</v>
      </c>
      <c r="I805" s="76" t="s">
        <v>766</v>
      </c>
      <c r="J805" s="83" t="s">
        <v>767</v>
      </c>
    </row>
    <row r="806" spans="1:10">
      <c r="A806" s="68"/>
      <c r="B806" s="73" t="s">
        <v>400</v>
      </c>
      <c r="C806" s="74" t="s">
        <v>401</v>
      </c>
      <c r="D806" s="75"/>
      <c r="E806" s="75"/>
      <c r="F806" s="75"/>
      <c r="G806" s="75"/>
      <c r="H806" s="76">
        <v>1</v>
      </c>
      <c r="I806" s="76">
        <v>22.84</v>
      </c>
      <c r="J806" s="83">
        <f>+ROUND(H806*I806,2)</f>
        <v>22.84</v>
      </c>
    </row>
    <row r="807" spans="1:10">
      <c r="A807" s="68"/>
      <c r="B807" s="77" t="s">
        <v>414</v>
      </c>
      <c r="C807" s="78" t="s">
        <v>415</v>
      </c>
      <c r="D807" s="79"/>
      <c r="E807" s="79"/>
      <c r="F807" s="79"/>
      <c r="G807" s="79"/>
      <c r="H807" s="80">
        <v>2</v>
      </c>
      <c r="I807" s="80">
        <v>31.71</v>
      </c>
      <c r="J807" s="311">
        <f>+ROUND(H807*I807,2)</f>
        <v>63.42</v>
      </c>
    </row>
    <row r="808" spans="1:10">
      <c r="A808" s="68"/>
      <c r="B808" s="77" t="s">
        <v>183</v>
      </c>
      <c r="C808" s="78"/>
      <c r="D808" s="79"/>
      <c r="E808" s="79"/>
      <c r="F808" s="79"/>
      <c r="G808" s="79"/>
      <c r="H808" s="80"/>
      <c r="I808" s="80"/>
      <c r="J808" s="311"/>
    </row>
    <row r="809" spans="1:10">
      <c r="A809" s="68"/>
      <c r="B809" s="77" t="s">
        <v>183</v>
      </c>
      <c r="C809" s="78"/>
      <c r="D809" s="79"/>
      <c r="E809" s="79"/>
      <c r="F809" s="79"/>
      <c r="G809" s="79"/>
      <c r="H809" s="80"/>
      <c r="I809" s="80"/>
      <c r="J809" s="311"/>
    </row>
    <row r="810" spans="1:10">
      <c r="A810" s="68"/>
      <c r="B810" s="77" t="s">
        <v>183</v>
      </c>
      <c r="C810" s="78"/>
      <c r="D810" s="79"/>
      <c r="E810" s="79"/>
      <c r="F810" s="79"/>
      <c r="G810" s="79"/>
      <c r="H810" s="80"/>
      <c r="I810" s="80"/>
      <c r="J810" s="311"/>
    </row>
    <row r="811" spans="1:10">
      <c r="A811" s="68"/>
      <c r="B811" s="77" t="s">
        <v>183</v>
      </c>
      <c r="C811" s="78"/>
      <c r="D811" s="79"/>
      <c r="E811" s="79"/>
      <c r="F811" s="79"/>
      <c r="G811" s="79"/>
      <c r="H811" s="80"/>
      <c r="I811" s="80"/>
      <c r="J811" s="311"/>
    </row>
    <row r="812" spans="1:10">
      <c r="A812" s="68"/>
      <c r="B812" s="77" t="s">
        <v>183</v>
      </c>
      <c r="C812" s="78"/>
      <c r="D812" s="79"/>
      <c r="E812" s="79"/>
      <c r="F812" s="79"/>
      <c r="G812" s="79"/>
      <c r="H812" s="80"/>
      <c r="I812" s="80"/>
      <c r="J812" s="311"/>
    </row>
    <row r="813" spans="1:10">
      <c r="A813" s="68"/>
      <c r="B813" s="73"/>
      <c r="C813" s="81"/>
      <c r="D813" s="75"/>
      <c r="E813" s="75"/>
      <c r="F813" s="75"/>
      <c r="G813" s="75" t="s">
        <v>768</v>
      </c>
      <c r="H813" s="75"/>
      <c r="I813" s="75"/>
      <c r="J813" s="83">
        <f>+SUBTOTAL(9,J806:J812)</f>
        <v>86.26</v>
      </c>
    </row>
    <row r="814" spans="1:10">
      <c r="A814" s="68"/>
      <c r="B814" s="73"/>
      <c r="C814" s="81"/>
      <c r="D814" s="75"/>
      <c r="E814" s="75"/>
      <c r="F814" s="75" t="s">
        <v>769</v>
      </c>
      <c r="G814" s="75"/>
      <c r="H814" s="75"/>
      <c r="I814" s="75">
        <v>0</v>
      </c>
      <c r="J814" s="83">
        <f>+ROUND(I814*J813,2)</f>
        <v>0</v>
      </c>
    </row>
    <row r="815" spans="1:10">
      <c r="A815" s="68"/>
      <c r="B815" s="73"/>
      <c r="C815" s="81"/>
      <c r="D815" s="75"/>
      <c r="E815" s="75"/>
      <c r="F815" s="75" t="s">
        <v>260</v>
      </c>
      <c r="G815" s="75"/>
      <c r="H815" s="75"/>
      <c r="I815" s="75"/>
      <c r="J815" s="83">
        <f>+SUBTOTAL(9,J806:J814)</f>
        <v>86.26</v>
      </c>
    </row>
    <row r="816" spans="1:10">
      <c r="A816" s="68"/>
      <c r="B816" s="82"/>
      <c r="C816" s="81"/>
      <c r="D816" s="75"/>
      <c r="E816" s="75"/>
      <c r="F816" s="75"/>
      <c r="G816" s="75" t="s">
        <v>770</v>
      </c>
      <c r="H816" s="75"/>
      <c r="I816" s="75"/>
      <c r="J816" s="315">
        <f>+SUBTOTAL(9,J797:J815)</f>
        <v>157.55000000000001</v>
      </c>
    </row>
    <row r="817" spans="1:10">
      <c r="A817" s="68"/>
      <c r="B817" s="82"/>
      <c r="C817" s="81" t="s">
        <v>261</v>
      </c>
      <c r="D817" s="75">
        <v>19.149999999999999</v>
      </c>
      <c r="E817" s="75"/>
      <c r="F817" s="75"/>
      <c r="G817" s="75" t="s">
        <v>262</v>
      </c>
      <c r="H817" s="75"/>
      <c r="I817" s="75"/>
      <c r="J817" s="315">
        <f>+ROUND(J816/D817,2)</f>
        <v>8.23</v>
      </c>
    </row>
    <row r="818" spans="1:10">
      <c r="A818" s="68"/>
      <c r="B818" s="73" t="s">
        <v>247</v>
      </c>
      <c r="C818" s="74" t="s">
        <v>263</v>
      </c>
      <c r="D818" s="75"/>
      <c r="E818" s="75"/>
      <c r="F818" s="75"/>
      <c r="G818" s="76" t="s">
        <v>248</v>
      </c>
      <c r="H818" s="76" t="s">
        <v>771</v>
      </c>
      <c r="I818" s="76" t="s">
        <v>264</v>
      </c>
      <c r="J818" s="83" t="s">
        <v>772</v>
      </c>
    </row>
    <row r="819" spans="1:10">
      <c r="A819" s="68"/>
      <c r="B819" s="73" t="s">
        <v>416</v>
      </c>
      <c r="C819" s="74" t="s">
        <v>602</v>
      </c>
      <c r="D819" s="75"/>
      <c r="E819" s="75"/>
      <c r="F819" s="75"/>
      <c r="G819" s="76" t="s">
        <v>311</v>
      </c>
      <c r="H819" s="76">
        <v>67.849999999999994</v>
      </c>
      <c r="I819" s="76">
        <v>0.112</v>
      </c>
      <c r="J819" s="83">
        <f>+ROUND(H819*I819,2)</f>
        <v>7.6</v>
      </c>
    </row>
    <row r="820" spans="1:10">
      <c r="A820" s="68"/>
      <c r="B820" s="77" t="s">
        <v>417</v>
      </c>
      <c r="C820" s="78" t="s">
        <v>603</v>
      </c>
      <c r="D820" s="79"/>
      <c r="E820" s="79"/>
      <c r="F820" s="79"/>
      <c r="G820" s="80" t="s">
        <v>187</v>
      </c>
      <c r="H820" s="80">
        <v>33.81</v>
      </c>
      <c r="I820" s="80">
        <v>1.1E-4</v>
      </c>
      <c r="J820" s="311">
        <f>+ROUND(H820*I820,2)</f>
        <v>0</v>
      </c>
    </row>
    <row r="821" spans="1:10">
      <c r="A821" s="68"/>
      <c r="B821" s="77" t="s">
        <v>183</v>
      </c>
      <c r="C821" s="78"/>
      <c r="D821" s="79"/>
      <c r="E821" s="79"/>
      <c r="F821" s="79"/>
      <c r="G821" s="80"/>
      <c r="H821" s="80"/>
      <c r="I821" s="80"/>
      <c r="J821" s="311"/>
    </row>
    <row r="822" spans="1:10">
      <c r="A822" s="68"/>
      <c r="B822" s="77" t="s">
        <v>183</v>
      </c>
      <c r="C822" s="78"/>
      <c r="D822" s="79"/>
      <c r="E822" s="79"/>
      <c r="F822" s="79"/>
      <c r="G822" s="80"/>
      <c r="H822" s="80"/>
      <c r="I822" s="80"/>
      <c r="J822" s="311"/>
    </row>
    <row r="823" spans="1:10">
      <c r="A823" s="68"/>
      <c r="B823" s="77" t="s">
        <v>183</v>
      </c>
      <c r="C823" s="78"/>
      <c r="D823" s="79"/>
      <c r="E823" s="79"/>
      <c r="F823" s="79"/>
      <c r="G823" s="80"/>
      <c r="H823" s="80"/>
      <c r="I823" s="80"/>
      <c r="J823" s="311"/>
    </row>
    <row r="824" spans="1:10">
      <c r="A824" s="68"/>
      <c r="B824" s="77" t="s">
        <v>183</v>
      </c>
      <c r="C824" s="78"/>
      <c r="D824" s="79"/>
      <c r="E824" s="79"/>
      <c r="F824" s="79"/>
      <c r="G824" s="80"/>
      <c r="H824" s="80"/>
      <c r="I824" s="80"/>
      <c r="J824" s="311"/>
    </row>
    <row r="825" spans="1:10">
      <c r="A825" s="68"/>
      <c r="B825" s="77" t="s">
        <v>183</v>
      </c>
      <c r="C825" s="78"/>
      <c r="D825" s="79"/>
      <c r="E825" s="79"/>
      <c r="F825" s="79"/>
      <c r="G825" s="80"/>
      <c r="H825" s="80"/>
      <c r="I825" s="80"/>
      <c r="J825" s="311"/>
    </row>
    <row r="826" spans="1:10">
      <c r="A826" s="68"/>
      <c r="B826" s="73"/>
      <c r="C826" s="81"/>
      <c r="D826" s="75"/>
      <c r="E826" s="75"/>
      <c r="F826" s="75"/>
      <c r="G826" s="75" t="s">
        <v>268</v>
      </c>
      <c r="H826" s="75"/>
      <c r="I826" s="75"/>
      <c r="J826" s="83">
        <f>+SUBTOTAL(9,J819:J825)</f>
        <v>7.6</v>
      </c>
    </row>
    <row r="827" spans="1:10">
      <c r="A827" s="68"/>
      <c r="B827" s="73" t="s">
        <v>247</v>
      </c>
      <c r="C827" s="74" t="s">
        <v>269</v>
      </c>
      <c r="D827" s="75"/>
      <c r="E827" s="75"/>
      <c r="F827" s="75"/>
      <c r="G827" s="76" t="s">
        <v>248</v>
      </c>
      <c r="H827" s="76" t="s">
        <v>771</v>
      </c>
      <c r="I827" s="76" t="s">
        <v>264</v>
      </c>
      <c r="J827" s="83" t="s">
        <v>772</v>
      </c>
    </row>
    <row r="828" spans="1:10">
      <c r="A828" s="68"/>
      <c r="B828" s="73" t="s">
        <v>183</v>
      </c>
      <c r="C828" s="74"/>
      <c r="D828" s="75"/>
      <c r="E828" s="75"/>
      <c r="F828" s="75"/>
      <c r="G828" s="76"/>
      <c r="H828" s="76"/>
      <c r="I828" s="76"/>
      <c r="J828" s="83"/>
    </row>
    <row r="829" spans="1:10">
      <c r="A829" s="68"/>
      <c r="B829" s="77" t="s">
        <v>183</v>
      </c>
      <c r="C829" s="78"/>
      <c r="D829" s="79"/>
      <c r="E829" s="79"/>
      <c r="F829" s="79"/>
      <c r="G829" s="80"/>
      <c r="H829" s="80"/>
      <c r="I829" s="80"/>
      <c r="J829" s="311"/>
    </row>
    <row r="830" spans="1:10">
      <c r="A830" s="68"/>
      <c r="B830" s="77" t="s">
        <v>183</v>
      </c>
      <c r="C830" s="78"/>
      <c r="D830" s="79"/>
      <c r="E830" s="79"/>
      <c r="F830" s="79"/>
      <c r="G830" s="80"/>
      <c r="H830" s="80"/>
      <c r="I830" s="80"/>
      <c r="J830" s="311"/>
    </row>
    <row r="831" spans="1:10">
      <c r="A831" s="68"/>
      <c r="B831" s="77" t="s">
        <v>183</v>
      </c>
      <c r="C831" s="78"/>
      <c r="D831" s="79"/>
      <c r="E831" s="79"/>
      <c r="F831" s="79"/>
      <c r="G831" s="80"/>
      <c r="H831" s="80"/>
      <c r="I831" s="80"/>
      <c r="J831" s="311"/>
    </row>
    <row r="832" spans="1:10">
      <c r="A832" s="68"/>
      <c r="B832" s="77" t="s">
        <v>183</v>
      </c>
      <c r="C832" s="78"/>
      <c r="D832" s="79"/>
      <c r="E832" s="79"/>
      <c r="F832" s="79"/>
      <c r="G832" s="80"/>
      <c r="H832" s="80"/>
      <c r="I832" s="80"/>
      <c r="J832" s="311"/>
    </row>
    <row r="833" spans="1:10">
      <c r="A833" s="68"/>
      <c r="B833" s="73"/>
      <c r="C833" s="81"/>
      <c r="D833" s="75"/>
      <c r="E833" s="75"/>
      <c r="F833" s="75"/>
      <c r="G833" s="75" t="s">
        <v>270</v>
      </c>
      <c r="H833" s="75"/>
      <c r="I833" s="75"/>
      <c r="J833" s="83">
        <f>+SUBTOTAL(9,J828:J832)</f>
        <v>0</v>
      </c>
    </row>
    <row r="834" spans="1:10">
      <c r="A834" s="68"/>
      <c r="B834" s="73" t="s">
        <v>247</v>
      </c>
      <c r="C834" s="74" t="s">
        <v>273</v>
      </c>
      <c r="D834" s="76" t="s">
        <v>274</v>
      </c>
      <c r="E834" s="76" t="s">
        <v>777</v>
      </c>
      <c r="F834" s="76" t="s">
        <v>778</v>
      </c>
      <c r="G834" s="76" t="s">
        <v>779</v>
      </c>
      <c r="H834" s="76" t="s">
        <v>780</v>
      </c>
      <c r="I834" s="76" t="s">
        <v>264</v>
      </c>
      <c r="J834" s="83" t="s">
        <v>781</v>
      </c>
    </row>
    <row r="835" spans="1:10">
      <c r="A835" s="68"/>
      <c r="B835" s="73" t="s">
        <v>418</v>
      </c>
      <c r="C835" s="74" t="s">
        <v>604</v>
      </c>
      <c r="D835" s="76" t="s">
        <v>275</v>
      </c>
      <c r="E835" s="76">
        <v>0</v>
      </c>
      <c r="F835" s="76">
        <v>1.93</v>
      </c>
      <c r="G835" s="76">
        <v>1.93</v>
      </c>
      <c r="H835" s="76">
        <v>0.74</v>
      </c>
      <c r="I835" s="76">
        <v>1.1E-4</v>
      </c>
      <c r="J835" s="83">
        <f>+ROUND(G835*H835*I835,2)</f>
        <v>0</v>
      </c>
    </row>
    <row r="836" spans="1:10">
      <c r="A836" s="68"/>
      <c r="B836" s="77" t="s">
        <v>183</v>
      </c>
      <c r="C836" s="78"/>
      <c r="D836" s="80"/>
      <c r="E836" s="80"/>
      <c r="F836" s="80"/>
      <c r="G836" s="80"/>
      <c r="H836" s="80"/>
      <c r="I836" s="80"/>
      <c r="J836" s="311"/>
    </row>
    <row r="837" spans="1:10">
      <c r="A837" s="68"/>
      <c r="B837" s="77" t="s">
        <v>183</v>
      </c>
      <c r="C837" s="78"/>
      <c r="D837" s="80"/>
      <c r="E837" s="80"/>
      <c r="F837" s="80"/>
      <c r="G837" s="80"/>
      <c r="H837" s="80"/>
      <c r="I837" s="80"/>
      <c r="J837" s="311"/>
    </row>
    <row r="838" spans="1:10">
      <c r="A838" s="68"/>
      <c r="B838" s="77" t="s">
        <v>183</v>
      </c>
      <c r="C838" s="78"/>
      <c r="D838" s="80"/>
      <c r="E838" s="80"/>
      <c r="F838" s="80"/>
      <c r="G838" s="80"/>
      <c r="H838" s="80"/>
      <c r="I838" s="80"/>
      <c r="J838" s="311"/>
    </row>
    <row r="839" spans="1:10">
      <c r="A839" s="68"/>
      <c r="B839" s="77" t="s">
        <v>183</v>
      </c>
      <c r="C839" s="78"/>
      <c r="D839" s="80"/>
      <c r="E839" s="80"/>
      <c r="F839" s="80"/>
      <c r="G839" s="80"/>
      <c r="H839" s="80"/>
      <c r="I839" s="80"/>
      <c r="J839" s="311"/>
    </row>
    <row r="840" spans="1:10">
      <c r="A840" s="68"/>
      <c r="B840" s="77" t="s">
        <v>183</v>
      </c>
      <c r="C840" s="78"/>
      <c r="D840" s="80"/>
      <c r="E840" s="80"/>
      <c r="F840" s="80"/>
      <c r="G840" s="80"/>
      <c r="H840" s="80"/>
      <c r="I840" s="80"/>
      <c r="J840" s="311"/>
    </row>
    <row r="841" spans="1:10">
      <c r="A841" s="68"/>
      <c r="B841" s="77" t="s">
        <v>183</v>
      </c>
      <c r="C841" s="78"/>
      <c r="D841" s="80"/>
      <c r="E841" s="80"/>
      <c r="F841" s="80"/>
      <c r="G841" s="80"/>
      <c r="H841" s="80"/>
      <c r="I841" s="80"/>
      <c r="J841" s="311"/>
    </row>
    <row r="842" spans="1:10">
      <c r="A842" s="68"/>
      <c r="B842" s="73"/>
      <c r="C842" s="81"/>
      <c r="D842" s="75"/>
      <c r="E842" s="75"/>
      <c r="F842" s="75"/>
      <c r="G842" s="75" t="s">
        <v>277</v>
      </c>
      <c r="H842" s="75"/>
      <c r="I842" s="75"/>
      <c r="J842" s="83">
        <f>+SUBTOTAL(9,J835:J841)</f>
        <v>0</v>
      </c>
    </row>
    <row r="843" spans="1:10">
      <c r="A843" s="68"/>
      <c r="B843" s="73" t="s">
        <v>278</v>
      </c>
      <c r="C843" s="81"/>
      <c r="D843" s="75"/>
      <c r="E843" s="75"/>
      <c r="F843" s="75"/>
      <c r="G843" s="75"/>
      <c r="H843" s="75"/>
      <c r="I843" s="75"/>
      <c r="J843" s="83">
        <f>+SUBTOTAL(9,J817:J841)</f>
        <v>15.83</v>
      </c>
    </row>
    <row r="844" spans="1:10">
      <c r="A844" s="68"/>
      <c r="B844" s="73" t="s">
        <v>279</v>
      </c>
      <c r="C844" s="81"/>
      <c r="D844" s="75">
        <v>0</v>
      </c>
      <c r="E844" s="75"/>
      <c r="F844" s="75"/>
      <c r="G844" s="75"/>
      <c r="H844" s="75"/>
      <c r="I844" s="75"/>
      <c r="J844" s="83">
        <f>+ROUND(J843*D844/100,2)</f>
        <v>0</v>
      </c>
    </row>
    <row r="845" spans="1:10" ht="14.4" thickBot="1">
      <c r="A845" s="68"/>
      <c r="B845" s="73" t="s">
        <v>280</v>
      </c>
      <c r="C845" s="81"/>
      <c r="D845" s="75"/>
      <c r="E845" s="75"/>
      <c r="F845" s="75"/>
      <c r="G845" s="75"/>
      <c r="H845" s="75"/>
      <c r="I845" s="75"/>
      <c r="J845" s="83">
        <f>+J843+ J844</f>
        <v>15.83</v>
      </c>
    </row>
    <row r="846" spans="1:10">
      <c r="A846" s="68"/>
      <c r="B846" s="69" t="s">
        <v>213</v>
      </c>
      <c r="C846" s="70"/>
      <c r="D846" s="72"/>
      <c r="E846" s="72"/>
      <c r="F846" s="72" t="s">
        <v>783</v>
      </c>
      <c r="G846" s="72"/>
      <c r="H846" s="72"/>
      <c r="I846" s="72" t="s">
        <v>784</v>
      </c>
      <c r="J846" s="310"/>
    </row>
    <row r="847" spans="1:10">
      <c r="A847" s="68"/>
      <c r="B847" s="77" t="s">
        <v>785</v>
      </c>
      <c r="C847" s="68"/>
      <c r="D847" s="79"/>
      <c r="E847" s="79"/>
      <c r="F847" s="79" t="s">
        <v>786</v>
      </c>
      <c r="G847" s="79"/>
      <c r="H847" s="79"/>
      <c r="I847" s="79"/>
      <c r="J847" s="316"/>
    </row>
    <row r="848" spans="1:10">
      <c r="A848" s="68"/>
      <c r="B848" s="77" t="s">
        <v>787</v>
      </c>
      <c r="C848" s="68"/>
      <c r="D848" s="79"/>
      <c r="E848" s="79"/>
      <c r="F848" s="79" t="s">
        <v>788</v>
      </c>
      <c r="G848" s="79"/>
      <c r="H848" s="79"/>
      <c r="I848" s="79"/>
      <c r="J848" s="316"/>
    </row>
    <row r="849" spans="1:10" ht="14.4" thickBot="1">
      <c r="A849" s="68"/>
      <c r="B849" s="84" t="s">
        <v>789</v>
      </c>
      <c r="C849" s="68"/>
      <c r="D849" s="79"/>
      <c r="E849" s="79"/>
      <c r="F849" s="79"/>
      <c r="G849" s="79"/>
      <c r="H849" s="79"/>
      <c r="I849" s="79"/>
      <c r="J849" s="317"/>
    </row>
    <row r="850" spans="1:10">
      <c r="A850" s="68"/>
      <c r="B850" s="70"/>
      <c r="C850" s="70"/>
      <c r="D850" s="72"/>
      <c r="E850" s="72"/>
      <c r="F850" s="72"/>
      <c r="G850" s="72"/>
      <c r="H850" s="72"/>
      <c r="I850" s="72"/>
      <c r="J850" s="72"/>
    </row>
    <row r="851" spans="1:10" ht="14.4" thickBot="1">
      <c r="A851" s="68"/>
      <c r="B851" s="68"/>
      <c r="C851" s="68"/>
      <c r="D851" s="79"/>
      <c r="E851" s="79"/>
      <c r="F851" s="79"/>
      <c r="G851" s="79"/>
      <c r="H851" s="79"/>
      <c r="I851" s="79"/>
      <c r="J851" s="79"/>
    </row>
    <row r="852" spans="1:10">
      <c r="A852" s="68"/>
      <c r="B852" s="69"/>
      <c r="C852" s="70"/>
      <c r="D852" s="71" t="s">
        <v>246</v>
      </c>
      <c r="E852" s="71"/>
      <c r="F852" s="71"/>
      <c r="G852" s="72"/>
      <c r="H852" s="72"/>
      <c r="I852" s="72"/>
      <c r="J852" s="310"/>
    </row>
    <row r="853" spans="1:10">
      <c r="A853" s="68"/>
      <c r="B853" s="73" t="s">
        <v>247</v>
      </c>
      <c r="C853" s="74" t="s">
        <v>69</v>
      </c>
      <c r="D853" s="75"/>
      <c r="E853" s="75"/>
      <c r="F853" s="75"/>
      <c r="G853" s="75"/>
      <c r="H853" s="76" t="s">
        <v>759</v>
      </c>
      <c r="I853" s="75"/>
      <c r="J853" s="83" t="s">
        <v>248</v>
      </c>
    </row>
    <row r="854" spans="1:10">
      <c r="A854" s="68"/>
      <c r="B854" s="77" t="s">
        <v>183</v>
      </c>
      <c r="C854" s="78" t="s">
        <v>191</v>
      </c>
      <c r="D854" s="79"/>
      <c r="E854" s="79"/>
      <c r="F854" s="79"/>
      <c r="G854" s="79"/>
      <c r="H854" s="80" t="s">
        <v>761</v>
      </c>
      <c r="I854" s="79"/>
      <c r="J854" s="311" t="s">
        <v>190</v>
      </c>
    </row>
    <row r="855" spans="1:10">
      <c r="A855" s="68"/>
      <c r="B855" s="73"/>
      <c r="C855" s="74"/>
      <c r="D855" s="75"/>
      <c r="E855" s="76"/>
      <c r="F855" s="76" t="s">
        <v>249</v>
      </c>
      <c r="G855" s="76"/>
      <c r="H855" s="76" t="s">
        <v>250</v>
      </c>
      <c r="I855" s="76"/>
      <c r="J855" s="83" t="s">
        <v>762</v>
      </c>
    </row>
    <row r="856" spans="1:10">
      <c r="A856" s="68"/>
      <c r="B856" s="77" t="s">
        <v>247</v>
      </c>
      <c r="C856" s="78" t="s">
        <v>251</v>
      </c>
      <c r="D856" s="79"/>
      <c r="E856" s="80" t="s">
        <v>182</v>
      </c>
      <c r="F856" s="76" t="s">
        <v>252</v>
      </c>
      <c r="G856" s="76" t="s">
        <v>253</v>
      </c>
      <c r="H856" s="76" t="s">
        <v>252</v>
      </c>
      <c r="I856" s="312" t="s">
        <v>253</v>
      </c>
      <c r="J856" s="311" t="s">
        <v>763</v>
      </c>
    </row>
    <row r="857" spans="1:10">
      <c r="A857" s="68"/>
      <c r="B857" s="313" t="s">
        <v>374</v>
      </c>
      <c r="C857" s="74" t="s">
        <v>375</v>
      </c>
      <c r="D857" s="75"/>
      <c r="E857" s="76">
        <v>1</v>
      </c>
      <c r="F857" s="76">
        <v>0.5</v>
      </c>
      <c r="G857" s="76">
        <v>0.5</v>
      </c>
      <c r="H857" s="76">
        <v>152.22</v>
      </c>
      <c r="I857" s="76">
        <v>58.52</v>
      </c>
      <c r="J857" s="83">
        <f>+ROUND(E857* ((F857*H857) + (G857*I857)),2)</f>
        <v>105.37</v>
      </c>
    </row>
    <row r="858" spans="1:10">
      <c r="A858" s="68"/>
      <c r="B858" s="77" t="s">
        <v>183</v>
      </c>
      <c r="C858" s="78"/>
      <c r="D858" s="79"/>
      <c r="E858" s="80"/>
      <c r="F858" s="80"/>
      <c r="G858" s="80"/>
      <c r="H858" s="80"/>
      <c r="I858" s="80"/>
      <c r="J858" s="311"/>
    </row>
    <row r="859" spans="1:10">
      <c r="A859" s="68"/>
      <c r="B859" s="77" t="s">
        <v>183</v>
      </c>
      <c r="C859" s="78"/>
      <c r="D859" s="79"/>
      <c r="E859" s="80"/>
      <c r="F859" s="80"/>
      <c r="G859" s="80"/>
      <c r="H859" s="80"/>
      <c r="I859" s="80"/>
      <c r="J859" s="311"/>
    </row>
    <row r="860" spans="1:10">
      <c r="A860" s="68"/>
      <c r="B860" s="77" t="s">
        <v>183</v>
      </c>
      <c r="C860" s="78"/>
      <c r="D860" s="79"/>
      <c r="E860" s="80"/>
      <c r="F860" s="80"/>
      <c r="G860" s="80"/>
      <c r="H860" s="80"/>
      <c r="I860" s="80"/>
      <c r="J860" s="311"/>
    </row>
    <row r="861" spans="1:10">
      <c r="A861" s="68"/>
      <c r="B861" s="77" t="s">
        <v>183</v>
      </c>
      <c r="C861" s="78"/>
      <c r="D861" s="79"/>
      <c r="E861" s="80"/>
      <c r="F861" s="80"/>
      <c r="G861" s="80"/>
      <c r="H861" s="80"/>
      <c r="I861" s="80"/>
      <c r="J861" s="311"/>
    </row>
    <row r="862" spans="1:10">
      <c r="A862" s="68"/>
      <c r="B862" s="77" t="s">
        <v>183</v>
      </c>
      <c r="C862" s="78"/>
      <c r="D862" s="79"/>
      <c r="E862" s="80"/>
      <c r="F862" s="80"/>
      <c r="G862" s="80"/>
      <c r="H862" s="80"/>
      <c r="I862" s="80"/>
      <c r="J862" s="311"/>
    </row>
    <row r="863" spans="1:10">
      <c r="A863" s="68"/>
      <c r="B863" s="77" t="s">
        <v>183</v>
      </c>
      <c r="C863" s="78"/>
      <c r="D863" s="79"/>
      <c r="E863" s="80"/>
      <c r="F863" s="80"/>
      <c r="G863" s="80"/>
      <c r="H863" s="80"/>
      <c r="I863" s="80"/>
      <c r="J863" s="311"/>
    </row>
    <row r="864" spans="1:10">
      <c r="A864" s="68"/>
      <c r="B864" s="73"/>
      <c r="C864" s="81"/>
      <c r="D864" s="75"/>
      <c r="E864" s="75"/>
      <c r="F864" s="75"/>
      <c r="G864" s="75" t="s">
        <v>764</v>
      </c>
      <c r="H864" s="75"/>
      <c r="I864" s="75"/>
      <c r="J864" s="83">
        <f>+SUBTOTAL(9,J857:J863)</f>
        <v>105.37</v>
      </c>
    </row>
    <row r="865" spans="1:10">
      <c r="A865" s="68"/>
      <c r="B865" s="73" t="s">
        <v>247</v>
      </c>
      <c r="C865" s="74" t="s">
        <v>765</v>
      </c>
      <c r="D865" s="75"/>
      <c r="E865" s="75"/>
      <c r="F865" s="75"/>
      <c r="G865" s="75"/>
      <c r="H865" s="76" t="s">
        <v>182</v>
      </c>
      <c r="I865" s="76" t="s">
        <v>766</v>
      </c>
      <c r="J865" s="83" t="s">
        <v>767</v>
      </c>
    </row>
    <row r="866" spans="1:10">
      <c r="A866" s="68"/>
      <c r="B866" s="73" t="s">
        <v>258</v>
      </c>
      <c r="C866" s="74" t="s">
        <v>259</v>
      </c>
      <c r="D866" s="75"/>
      <c r="E866" s="75"/>
      <c r="F866" s="75"/>
      <c r="G866" s="75"/>
      <c r="H866" s="76">
        <v>4</v>
      </c>
      <c r="I866" s="76">
        <v>21.04</v>
      </c>
      <c r="J866" s="83">
        <f>+ROUND(H866*I866,2)</f>
        <v>84.16</v>
      </c>
    </row>
    <row r="867" spans="1:10">
      <c r="A867" s="68"/>
      <c r="B867" s="77" t="s">
        <v>183</v>
      </c>
      <c r="C867" s="78"/>
      <c r="D867" s="79"/>
      <c r="E867" s="79"/>
      <c r="F867" s="79"/>
      <c r="G867" s="79"/>
      <c r="H867" s="80"/>
      <c r="I867" s="80"/>
      <c r="J867" s="311"/>
    </row>
    <row r="868" spans="1:10">
      <c r="A868" s="68"/>
      <c r="B868" s="77" t="s">
        <v>183</v>
      </c>
      <c r="C868" s="78"/>
      <c r="D868" s="79"/>
      <c r="E868" s="79"/>
      <c r="F868" s="79"/>
      <c r="G868" s="79"/>
      <c r="H868" s="80"/>
      <c r="I868" s="80"/>
      <c r="J868" s="311"/>
    </row>
    <row r="869" spans="1:10">
      <c r="A869" s="68"/>
      <c r="B869" s="77" t="s">
        <v>183</v>
      </c>
      <c r="C869" s="78"/>
      <c r="D869" s="79"/>
      <c r="E869" s="79"/>
      <c r="F869" s="79"/>
      <c r="G869" s="79"/>
      <c r="H869" s="80"/>
      <c r="I869" s="80"/>
      <c r="J869" s="311"/>
    </row>
    <row r="870" spans="1:10">
      <c r="A870" s="68"/>
      <c r="B870" s="77" t="s">
        <v>183</v>
      </c>
      <c r="C870" s="78"/>
      <c r="D870" s="79"/>
      <c r="E870" s="79"/>
      <c r="F870" s="79"/>
      <c r="G870" s="79"/>
      <c r="H870" s="80"/>
      <c r="I870" s="80"/>
      <c r="J870" s="311"/>
    </row>
    <row r="871" spans="1:10">
      <c r="A871" s="68"/>
      <c r="B871" s="77" t="s">
        <v>183</v>
      </c>
      <c r="C871" s="78"/>
      <c r="D871" s="79"/>
      <c r="E871" s="79"/>
      <c r="F871" s="79"/>
      <c r="G871" s="79"/>
      <c r="H871" s="80"/>
      <c r="I871" s="80"/>
      <c r="J871" s="311"/>
    </row>
    <row r="872" spans="1:10">
      <c r="A872" s="68"/>
      <c r="B872" s="77" t="s">
        <v>183</v>
      </c>
      <c r="C872" s="78"/>
      <c r="D872" s="79"/>
      <c r="E872" s="79"/>
      <c r="F872" s="79"/>
      <c r="G872" s="79"/>
      <c r="H872" s="80"/>
      <c r="I872" s="80"/>
      <c r="J872" s="311"/>
    </row>
    <row r="873" spans="1:10">
      <c r="A873" s="68"/>
      <c r="B873" s="73"/>
      <c r="C873" s="81"/>
      <c r="D873" s="75"/>
      <c r="E873" s="75"/>
      <c r="F873" s="75"/>
      <c r="G873" s="75" t="s">
        <v>768</v>
      </c>
      <c r="H873" s="75"/>
      <c r="I873" s="75"/>
      <c r="J873" s="83">
        <f>+SUBTOTAL(9,J866:J872)</f>
        <v>84.16</v>
      </c>
    </row>
    <row r="874" spans="1:10">
      <c r="A874" s="68"/>
      <c r="B874" s="73"/>
      <c r="C874" s="81"/>
      <c r="D874" s="75"/>
      <c r="E874" s="75"/>
      <c r="F874" s="75" t="s">
        <v>769</v>
      </c>
      <c r="G874" s="75"/>
      <c r="H874" s="75"/>
      <c r="I874" s="75">
        <v>0</v>
      </c>
      <c r="J874" s="83">
        <f>+ROUND(I874*J873,2)</f>
        <v>0</v>
      </c>
    </row>
    <row r="875" spans="1:10">
      <c r="A875" s="68"/>
      <c r="B875" s="73"/>
      <c r="C875" s="81"/>
      <c r="D875" s="75"/>
      <c r="E875" s="75"/>
      <c r="F875" s="75" t="s">
        <v>260</v>
      </c>
      <c r="G875" s="75"/>
      <c r="H875" s="75"/>
      <c r="I875" s="75"/>
      <c r="J875" s="83">
        <f>+SUBTOTAL(9,J866:J874)</f>
        <v>84.16</v>
      </c>
    </row>
    <row r="876" spans="1:10">
      <c r="A876" s="68"/>
      <c r="B876" s="82"/>
      <c r="C876" s="81"/>
      <c r="D876" s="75"/>
      <c r="E876" s="75"/>
      <c r="F876" s="75"/>
      <c r="G876" s="75" t="s">
        <v>770</v>
      </c>
      <c r="H876" s="75"/>
      <c r="I876" s="75"/>
      <c r="J876" s="315">
        <f>+SUBTOTAL(9,J857:J875)</f>
        <v>189.53</v>
      </c>
    </row>
    <row r="877" spans="1:10">
      <c r="A877" s="68"/>
      <c r="B877" s="82"/>
      <c r="C877" s="81" t="s">
        <v>261</v>
      </c>
      <c r="D877" s="75">
        <v>22</v>
      </c>
      <c r="E877" s="75"/>
      <c r="F877" s="75"/>
      <c r="G877" s="75" t="s">
        <v>262</v>
      </c>
      <c r="H877" s="75"/>
      <c r="I877" s="75"/>
      <c r="J877" s="315">
        <f>+ROUND(J876/D877,2)</f>
        <v>8.6199999999999992</v>
      </c>
    </row>
    <row r="878" spans="1:10">
      <c r="A878" s="68"/>
      <c r="B878" s="73" t="s">
        <v>247</v>
      </c>
      <c r="C878" s="74" t="s">
        <v>263</v>
      </c>
      <c r="D878" s="75"/>
      <c r="E878" s="75"/>
      <c r="F878" s="75"/>
      <c r="G878" s="76" t="s">
        <v>248</v>
      </c>
      <c r="H878" s="76" t="s">
        <v>771</v>
      </c>
      <c r="I878" s="76" t="s">
        <v>264</v>
      </c>
      <c r="J878" s="83" t="s">
        <v>772</v>
      </c>
    </row>
    <row r="879" spans="1:10">
      <c r="A879" s="68"/>
      <c r="B879" s="73" t="s">
        <v>419</v>
      </c>
      <c r="C879" s="74" t="s">
        <v>605</v>
      </c>
      <c r="D879" s="75"/>
      <c r="E879" s="75"/>
      <c r="F879" s="75"/>
      <c r="G879" s="76" t="s">
        <v>189</v>
      </c>
      <c r="H879" s="76">
        <v>4.3499999999999996</v>
      </c>
      <c r="I879" s="76">
        <v>0.1</v>
      </c>
      <c r="J879" s="83">
        <f>+ROUND(H879*I879,2)</f>
        <v>0.44</v>
      </c>
    </row>
    <row r="880" spans="1:10">
      <c r="A880" s="68"/>
      <c r="B880" s="77" t="s">
        <v>183</v>
      </c>
      <c r="C880" s="78"/>
      <c r="D880" s="79"/>
      <c r="E880" s="79"/>
      <c r="F880" s="79"/>
      <c r="G880" s="80"/>
      <c r="H880" s="80"/>
      <c r="I880" s="80"/>
      <c r="J880" s="311"/>
    </row>
    <row r="881" spans="1:10">
      <c r="A881" s="68"/>
      <c r="B881" s="77" t="s">
        <v>183</v>
      </c>
      <c r="C881" s="78"/>
      <c r="D881" s="79"/>
      <c r="E881" s="79"/>
      <c r="F881" s="79"/>
      <c r="G881" s="80"/>
      <c r="H881" s="80"/>
      <c r="I881" s="80"/>
      <c r="J881" s="311"/>
    </row>
    <row r="882" spans="1:10">
      <c r="A882" s="68"/>
      <c r="B882" s="77" t="s">
        <v>183</v>
      </c>
      <c r="C882" s="78"/>
      <c r="D882" s="79"/>
      <c r="E882" s="79"/>
      <c r="F882" s="79"/>
      <c r="G882" s="80"/>
      <c r="H882" s="80"/>
      <c r="I882" s="80"/>
      <c r="J882" s="311"/>
    </row>
    <row r="883" spans="1:10">
      <c r="A883" s="68"/>
      <c r="B883" s="77" t="s">
        <v>183</v>
      </c>
      <c r="C883" s="78"/>
      <c r="D883" s="79"/>
      <c r="E883" s="79"/>
      <c r="F883" s="79"/>
      <c r="G883" s="80"/>
      <c r="H883" s="80"/>
      <c r="I883" s="80"/>
      <c r="J883" s="311"/>
    </row>
    <row r="884" spans="1:10">
      <c r="A884" s="68"/>
      <c r="B884" s="77" t="s">
        <v>183</v>
      </c>
      <c r="C884" s="78"/>
      <c r="D884" s="79"/>
      <c r="E884" s="79"/>
      <c r="F884" s="79"/>
      <c r="G884" s="80"/>
      <c r="H884" s="80"/>
      <c r="I884" s="80"/>
      <c r="J884" s="311"/>
    </row>
    <row r="885" spans="1:10">
      <c r="A885" s="68"/>
      <c r="B885" s="77" t="s">
        <v>183</v>
      </c>
      <c r="C885" s="78"/>
      <c r="D885" s="79"/>
      <c r="E885" s="79"/>
      <c r="F885" s="79"/>
      <c r="G885" s="80"/>
      <c r="H885" s="80"/>
      <c r="I885" s="80"/>
      <c r="J885" s="311"/>
    </row>
    <row r="886" spans="1:10">
      <c r="A886" s="68"/>
      <c r="B886" s="73"/>
      <c r="C886" s="81"/>
      <c r="D886" s="75"/>
      <c r="E886" s="75"/>
      <c r="F886" s="75"/>
      <c r="G886" s="75" t="s">
        <v>268</v>
      </c>
      <c r="H886" s="75"/>
      <c r="I886" s="75"/>
      <c r="J886" s="83">
        <f>+SUBTOTAL(9,J879:J885)</f>
        <v>0.44</v>
      </c>
    </row>
    <row r="887" spans="1:10">
      <c r="A887" s="68"/>
      <c r="B887" s="73" t="s">
        <v>247</v>
      </c>
      <c r="C887" s="74" t="s">
        <v>269</v>
      </c>
      <c r="D887" s="75"/>
      <c r="E887" s="75"/>
      <c r="F887" s="75"/>
      <c r="G887" s="76" t="s">
        <v>248</v>
      </c>
      <c r="H887" s="76" t="s">
        <v>771</v>
      </c>
      <c r="I887" s="76" t="s">
        <v>264</v>
      </c>
      <c r="J887" s="83" t="s">
        <v>772</v>
      </c>
    </row>
    <row r="888" spans="1:10">
      <c r="A888" s="68"/>
      <c r="B888" s="73" t="s">
        <v>183</v>
      </c>
      <c r="C888" s="74"/>
      <c r="D888" s="75"/>
      <c r="E888" s="75"/>
      <c r="F888" s="75"/>
      <c r="G888" s="76"/>
      <c r="H888" s="76"/>
      <c r="I888" s="76"/>
      <c r="J888" s="83"/>
    </row>
    <row r="889" spans="1:10">
      <c r="A889" s="68"/>
      <c r="B889" s="77" t="s">
        <v>183</v>
      </c>
      <c r="C889" s="78"/>
      <c r="D889" s="79"/>
      <c r="E889" s="79"/>
      <c r="F889" s="79"/>
      <c r="G889" s="80"/>
      <c r="H889" s="80"/>
      <c r="I889" s="80"/>
      <c r="J889" s="311"/>
    </row>
    <row r="890" spans="1:10">
      <c r="A890" s="68"/>
      <c r="B890" s="77" t="s">
        <v>183</v>
      </c>
      <c r="C890" s="78"/>
      <c r="D890" s="79"/>
      <c r="E890" s="79"/>
      <c r="F890" s="79"/>
      <c r="G890" s="80"/>
      <c r="H890" s="80"/>
      <c r="I890" s="80"/>
      <c r="J890" s="311"/>
    </row>
    <row r="891" spans="1:10">
      <c r="A891" s="68"/>
      <c r="B891" s="77" t="s">
        <v>183</v>
      </c>
      <c r="C891" s="78"/>
      <c r="D891" s="79"/>
      <c r="E891" s="79"/>
      <c r="F891" s="79"/>
      <c r="G891" s="80"/>
      <c r="H891" s="80"/>
      <c r="I891" s="80"/>
      <c r="J891" s="311"/>
    </row>
    <row r="892" spans="1:10">
      <c r="A892" s="68"/>
      <c r="B892" s="77" t="s">
        <v>183</v>
      </c>
      <c r="C892" s="78"/>
      <c r="D892" s="79"/>
      <c r="E892" s="79"/>
      <c r="F892" s="79"/>
      <c r="G892" s="80"/>
      <c r="H892" s="80"/>
      <c r="I892" s="80"/>
      <c r="J892" s="311"/>
    </row>
    <row r="893" spans="1:10">
      <c r="A893" s="68"/>
      <c r="B893" s="73"/>
      <c r="C893" s="81"/>
      <c r="D893" s="75"/>
      <c r="E893" s="75"/>
      <c r="F893" s="75"/>
      <c r="G893" s="75" t="s">
        <v>270</v>
      </c>
      <c r="H893" s="75"/>
      <c r="I893" s="75"/>
      <c r="J893" s="83">
        <f>+SUBTOTAL(9,J888:J892)</f>
        <v>0</v>
      </c>
    </row>
    <row r="894" spans="1:10">
      <c r="A894" s="68"/>
      <c r="B894" s="73" t="s">
        <v>247</v>
      </c>
      <c r="C894" s="74" t="s">
        <v>273</v>
      </c>
      <c r="D894" s="76" t="s">
        <v>274</v>
      </c>
      <c r="E894" s="76" t="s">
        <v>777</v>
      </c>
      <c r="F894" s="76" t="s">
        <v>778</v>
      </c>
      <c r="G894" s="76" t="s">
        <v>779</v>
      </c>
      <c r="H894" s="76" t="s">
        <v>780</v>
      </c>
      <c r="I894" s="76" t="s">
        <v>264</v>
      </c>
      <c r="J894" s="83" t="s">
        <v>781</v>
      </c>
    </row>
    <row r="895" spans="1:10">
      <c r="A895" s="68"/>
      <c r="B895" s="73" t="s">
        <v>183</v>
      </c>
      <c r="C895" s="74"/>
      <c r="D895" s="76"/>
      <c r="E895" s="76"/>
      <c r="F895" s="76"/>
      <c r="G895" s="76"/>
      <c r="H895" s="76"/>
      <c r="I895" s="76"/>
      <c r="J895" s="83"/>
    </row>
    <row r="896" spans="1:10">
      <c r="A896" s="68"/>
      <c r="B896" s="77" t="s">
        <v>183</v>
      </c>
      <c r="C896" s="78"/>
      <c r="D896" s="80"/>
      <c r="E896" s="80"/>
      <c r="F896" s="80"/>
      <c r="G896" s="80"/>
      <c r="H896" s="80"/>
      <c r="I896" s="80"/>
      <c r="J896" s="311"/>
    </row>
    <row r="897" spans="1:10">
      <c r="A897" s="68"/>
      <c r="B897" s="77" t="s">
        <v>183</v>
      </c>
      <c r="C897" s="78"/>
      <c r="D897" s="80"/>
      <c r="E897" s="80"/>
      <c r="F897" s="80"/>
      <c r="G897" s="80"/>
      <c r="H897" s="80"/>
      <c r="I897" s="80"/>
      <c r="J897" s="311"/>
    </row>
    <row r="898" spans="1:10">
      <c r="A898" s="68"/>
      <c r="B898" s="77" t="s">
        <v>183</v>
      </c>
      <c r="C898" s="78"/>
      <c r="D898" s="80"/>
      <c r="E898" s="80"/>
      <c r="F898" s="80"/>
      <c r="G898" s="80"/>
      <c r="H898" s="80"/>
      <c r="I898" s="80"/>
      <c r="J898" s="311"/>
    </row>
    <row r="899" spans="1:10">
      <c r="A899" s="68"/>
      <c r="B899" s="77" t="s">
        <v>183</v>
      </c>
      <c r="C899" s="78"/>
      <c r="D899" s="80"/>
      <c r="E899" s="80"/>
      <c r="F899" s="80"/>
      <c r="G899" s="80"/>
      <c r="H899" s="80"/>
      <c r="I899" s="80"/>
      <c r="J899" s="311"/>
    </row>
    <row r="900" spans="1:10">
      <c r="A900" s="68"/>
      <c r="B900" s="77" t="s">
        <v>183</v>
      </c>
      <c r="C900" s="78"/>
      <c r="D900" s="80"/>
      <c r="E900" s="80"/>
      <c r="F900" s="80"/>
      <c r="G900" s="80"/>
      <c r="H900" s="80"/>
      <c r="I900" s="80"/>
      <c r="J900" s="311"/>
    </row>
    <row r="901" spans="1:10">
      <c r="A901" s="68"/>
      <c r="B901" s="77" t="s">
        <v>183</v>
      </c>
      <c r="C901" s="78"/>
      <c r="D901" s="80"/>
      <c r="E901" s="80"/>
      <c r="F901" s="80"/>
      <c r="G901" s="80"/>
      <c r="H901" s="80"/>
      <c r="I901" s="80"/>
      <c r="J901" s="311"/>
    </row>
    <row r="902" spans="1:10">
      <c r="A902" s="68"/>
      <c r="B902" s="73"/>
      <c r="C902" s="81"/>
      <c r="D902" s="75"/>
      <c r="E902" s="75"/>
      <c r="F902" s="75"/>
      <c r="G902" s="75" t="s">
        <v>277</v>
      </c>
      <c r="H902" s="75"/>
      <c r="I902" s="75"/>
      <c r="J902" s="83">
        <f>+SUBTOTAL(9,J895:J901)</f>
        <v>0</v>
      </c>
    </row>
    <row r="903" spans="1:10">
      <c r="A903" s="68"/>
      <c r="B903" s="73" t="s">
        <v>278</v>
      </c>
      <c r="C903" s="81"/>
      <c r="D903" s="75"/>
      <c r="E903" s="75"/>
      <c r="F903" s="75"/>
      <c r="G903" s="75"/>
      <c r="H903" s="75"/>
      <c r="I903" s="75"/>
      <c r="J903" s="83">
        <f>+SUBTOTAL(9,J877:J901)</f>
        <v>9.0599999999999987</v>
      </c>
    </row>
    <row r="904" spans="1:10">
      <c r="A904" s="68"/>
      <c r="B904" s="73" t="s">
        <v>279</v>
      </c>
      <c r="C904" s="81"/>
      <c r="D904" s="75">
        <v>0</v>
      </c>
      <c r="E904" s="75"/>
      <c r="F904" s="75"/>
      <c r="G904" s="75"/>
      <c r="H904" s="75"/>
      <c r="I904" s="75"/>
      <c r="J904" s="83">
        <f>+ROUND(J903*D904/100,2)</f>
        <v>0</v>
      </c>
    </row>
    <row r="905" spans="1:10" ht="14.4" thickBot="1">
      <c r="A905" s="68"/>
      <c r="B905" s="73" t="s">
        <v>280</v>
      </c>
      <c r="C905" s="81"/>
      <c r="D905" s="75"/>
      <c r="E905" s="75"/>
      <c r="F905" s="75"/>
      <c r="G905" s="75"/>
      <c r="H905" s="75"/>
      <c r="I905" s="75"/>
      <c r="J905" s="83">
        <f>+J903+ J904</f>
        <v>9.0599999999999987</v>
      </c>
    </row>
    <row r="906" spans="1:10">
      <c r="A906" s="68"/>
      <c r="B906" s="69" t="s">
        <v>213</v>
      </c>
      <c r="C906" s="70"/>
      <c r="D906" s="72"/>
      <c r="E906" s="72"/>
      <c r="F906" s="72" t="s">
        <v>783</v>
      </c>
      <c r="G906" s="72"/>
      <c r="H906" s="72"/>
      <c r="I906" s="72" t="s">
        <v>784</v>
      </c>
      <c r="J906" s="310"/>
    </row>
    <row r="907" spans="1:10">
      <c r="A907" s="68"/>
      <c r="B907" s="77" t="s">
        <v>785</v>
      </c>
      <c r="C907" s="68"/>
      <c r="D907" s="79"/>
      <c r="E907" s="79"/>
      <c r="F907" s="79" t="s">
        <v>786</v>
      </c>
      <c r="G907" s="79"/>
      <c r="H907" s="79"/>
      <c r="I907" s="79"/>
      <c r="J907" s="316"/>
    </row>
    <row r="908" spans="1:10">
      <c r="A908" s="68"/>
      <c r="B908" s="77" t="s">
        <v>787</v>
      </c>
      <c r="C908" s="68"/>
      <c r="D908" s="79"/>
      <c r="E908" s="79"/>
      <c r="F908" s="79" t="s">
        <v>788</v>
      </c>
      <c r="G908" s="79"/>
      <c r="H908" s="79"/>
      <c r="I908" s="79"/>
      <c r="J908" s="316"/>
    </row>
    <row r="909" spans="1:10" ht="14.4" thickBot="1">
      <c r="A909" s="68"/>
      <c r="B909" s="84" t="s">
        <v>789</v>
      </c>
      <c r="C909" s="68"/>
      <c r="D909" s="79"/>
      <c r="E909" s="79"/>
      <c r="F909" s="79"/>
      <c r="G909" s="79"/>
      <c r="H909" s="79"/>
      <c r="I909" s="79"/>
      <c r="J909" s="317"/>
    </row>
    <row r="910" spans="1:10">
      <c r="A910" s="68"/>
      <c r="B910" s="70"/>
      <c r="C910" s="70"/>
      <c r="D910" s="72"/>
      <c r="E910" s="72"/>
      <c r="F910" s="72"/>
      <c r="G910" s="72"/>
      <c r="H910" s="72"/>
      <c r="I910" s="72"/>
      <c r="J910" s="72"/>
    </row>
    <row r="911" spans="1:10" ht="14.4" thickBot="1">
      <c r="A911" s="68"/>
      <c r="B911" s="68"/>
      <c r="C911" s="68"/>
      <c r="D911" s="79"/>
      <c r="E911" s="79"/>
      <c r="F911" s="79"/>
      <c r="G911" s="79"/>
      <c r="H911" s="79"/>
      <c r="I911" s="79"/>
      <c r="J911" s="79"/>
    </row>
    <row r="912" spans="1:10">
      <c r="A912" s="68"/>
      <c r="B912" s="69"/>
      <c r="C912" s="70"/>
      <c r="D912" s="71" t="s">
        <v>246</v>
      </c>
      <c r="E912" s="71"/>
      <c r="F912" s="71"/>
      <c r="G912" s="72"/>
      <c r="H912" s="72"/>
      <c r="I912" s="72"/>
      <c r="J912" s="310"/>
    </row>
    <row r="913" spans="1:10">
      <c r="A913" s="68"/>
      <c r="B913" s="73" t="s">
        <v>247</v>
      </c>
      <c r="C913" s="74" t="s">
        <v>69</v>
      </c>
      <c r="D913" s="75"/>
      <c r="E913" s="75"/>
      <c r="F913" s="75"/>
      <c r="G913" s="75"/>
      <c r="H913" s="76" t="s">
        <v>759</v>
      </c>
      <c r="I913" s="75"/>
      <c r="J913" s="83" t="s">
        <v>248</v>
      </c>
    </row>
    <row r="914" spans="1:10">
      <c r="A914" s="68"/>
      <c r="B914" s="77" t="s">
        <v>183</v>
      </c>
      <c r="C914" s="78" t="s">
        <v>830</v>
      </c>
      <c r="D914" s="79"/>
      <c r="E914" s="79"/>
      <c r="F914" s="79"/>
      <c r="G914" s="79"/>
      <c r="H914" s="80" t="s">
        <v>761</v>
      </c>
      <c r="I914" s="79"/>
      <c r="J914" s="311" t="s">
        <v>186</v>
      </c>
    </row>
    <row r="915" spans="1:10">
      <c r="A915" s="68"/>
      <c r="B915" s="73"/>
      <c r="C915" s="74"/>
      <c r="D915" s="75"/>
      <c r="E915" s="76"/>
      <c r="F915" s="76" t="s">
        <v>249</v>
      </c>
      <c r="G915" s="76"/>
      <c r="H915" s="76" t="s">
        <v>250</v>
      </c>
      <c r="I915" s="76"/>
      <c r="J915" s="83" t="s">
        <v>762</v>
      </c>
    </row>
    <row r="916" spans="1:10">
      <c r="A916" s="68"/>
      <c r="B916" s="77" t="s">
        <v>247</v>
      </c>
      <c r="C916" s="78" t="s">
        <v>251</v>
      </c>
      <c r="D916" s="79"/>
      <c r="E916" s="80" t="s">
        <v>182</v>
      </c>
      <c r="F916" s="76" t="s">
        <v>252</v>
      </c>
      <c r="G916" s="76" t="s">
        <v>253</v>
      </c>
      <c r="H916" s="76" t="s">
        <v>252</v>
      </c>
      <c r="I916" s="312" t="s">
        <v>253</v>
      </c>
      <c r="J916" s="311" t="s">
        <v>763</v>
      </c>
    </row>
    <row r="917" spans="1:10">
      <c r="A917" s="68"/>
      <c r="B917" s="313" t="s">
        <v>374</v>
      </c>
      <c r="C917" s="74" t="s">
        <v>375</v>
      </c>
      <c r="D917" s="75"/>
      <c r="E917" s="76">
        <v>1</v>
      </c>
      <c r="F917" s="76">
        <v>0.3</v>
      </c>
      <c r="G917" s="76">
        <v>0.7</v>
      </c>
      <c r="H917" s="76">
        <v>152.22</v>
      </c>
      <c r="I917" s="76">
        <v>58.52</v>
      </c>
      <c r="J917" s="83">
        <f>+ROUND(E917* ((F917*H917) + (G917*I917)),2)</f>
        <v>86.63</v>
      </c>
    </row>
    <row r="918" spans="1:10">
      <c r="A918" s="68"/>
      <c r="B918" s="77" t="s">
        <v>183</v>
      </c>
      <c r="C918" s="78"/>
      <c r="D918" s="79"/>
      <c r="E918" s="80"/>
      <c r="F918" s="80"/>
      <c r="G918" s="80"/>
      <c r="H918" s="80"/>
      <c r="I918" s="80"/>
      <c r="J918" s="311"/>
    </row>
    <row r="919" spans="1:10">
      <c r="A919" s="68"/>
      <c r="B919" s="77" t="s">
        <v>183</v>
      </c>
      <c r="C919" s="78"/>
      <c r="D919" s="79"/>
      <c r="E919" s="80"/>
      <c r="F919" s="80"/>
      <c r="G919" s="80"/>
      <c r="H919" s="80"/>
      <c r="I919" s="80"/>
      <c r="J919" s="311"/>
    </row>
    <row r="920" spans="1:10">
      <c r="A920" s="68"/>
      <c r="B920" s="77" t="s">
        <v>183</v>
      </c>
      <c r="C920" s="78"/>
      <c r="D920" s="79"/>
      <c r="E920" s="80"/>
      <c r="F920" s="80"/>
      <c r="G920" s="80"/>
      <c r="H920" s="80"/>
      <c r="I920" s="80"/>
      <c r="J920" s="311"/>
    </row>
    <row r="921" spans="1:10">
      <c r="A921" s="68"/>
      <c r="B921" s="77" t="s">
        <v>183</v>
      </c>
      <c r="C921" s="78"/>
      <c r="D921" s="79"/>
      <c r="E921" s="80"/>
      <c r="F921" s="80"/>
      <c r="G921" s="80"/>
      <c r="H921" s="80"/>
      <c r="I921" s="80"/>
      <c r="J921" s="311"/>
    </row>
    <row r="922" spans="1:10">
      <c r="A922" s="68"/>
      <c r="B922" s="77" t="s">
        <v>183</v>
      </c>
      <c r="C922" s="78"/>
      <c r="D922" s="79"/>
      <c r="E922" s="80"/>
      <c r="F922" s="80"/>
      <c r="G922" s="80"/>
      <c r="H922" s="80"/>
      <c r="I922" s="80"/>
      <c r="J922" s="311"/>
    </row>
    <row r="923" spans="1:10">
      <c r="A923" s="68"/>
      <c r="B923" s="77" t="s">
        <v>183</v>
      </c>
      <c r="C923" s="78"/>
      <c r="D923" s="79"/>
      <c r="E923" s="80"/>
      <c r="F923" s="80"/>
      <c r="G923" s="80"/>
      <c r="H923" s="80"/>
      <c r="I923" s="80"/>
      <c r="J923" s="311"/>
    </row>
    <row r="924" spans="1:10">
      <c r="A924" s="68"/>
      <c r="B924" s="73"/>
      <c r="C924" s="81"/>
      <c r="D924" s="75"/>
      <c r="E924" s="75"/>
      <c r="F924" s="75"/>
      <c r="G924" s="75" t="s">
        <v>764</v>
      </c>
      <c r="H924" s="75"/>
      <c r="I924" s="75"/>
      <c r="J924" s="83">
        <f>+SUBTOTAL(9,J917:J923)</f>
        <v>86.63</v>
      </c>
    </row>
    <row r="925" spans="1:10">
      <c r="A925" s="68"/>
      <c r="B925" s="73" t="s">
        <v>247</v>
      </c>
      <c r="C925" s="74" t="s">
        <v>765</v>
      </c>
      <c r="D925" s="75"/>
      <c r="E925" s="75"/>
      <c r="F925" s="75"/>
      <c r="G925" s="75"/>
      <c r="H925" s="76" t="s">
        <v>182</v>
      </c>
      <c r="I925" s="76" t="s">
        <v>766</v>
      </c>
      <c r="J925" s="83" t="s">
        <v>767</v>
      </c>
    </row>
    <row r="926" spans="1:10">
      <c r="A926" s="68"/>
      <c r="B926" s="73" t="s">
        <v>258</v>
      </c>
      <c r="C926" s="74" t="s">
        <v>259</v>
      </c>
      <c r="D926" s="75"/>
      <c r="E926" s="75"/>
      <c r="F926" s="75"/>
      <c r="G926" s="75"/>
      <c r="H926" s="76">
        <v>2</v>
      </c>
      <c r="I926" s="76">
        <v>21.04</v>
      </c>
      <c r="J926" s="83">
        <f>+ROUND(H926*I926,2)</f>
        <v>42.08</v>
      </c>
    </row>
    <row r="927" spans="1:10">
      <c r="A927" s="68"/>
      <c r="B927" s="77" t="s">
        <v>384</v>
      </c>
      <c r="C927" s="78" t="s">
        <v>385</v>
      </c>
      <c r="D927" s="79"/>
      <c r="E927" s="79"/>
      <c r="F927" s="79"/>
      <c r="G927" s="79"/>
      <c r="H927" s="80">
        <v>1</v>
      </c>
      <c r="I927" s="80">
        <v>29.27</v>
      </c>
      <c r="J927" s="311">
        <f>+ROUND(H927*I927,2)</f>
        <v>29.27</v>
      </c>
    </row>
    <row r="928" spans="1:10">
      <c r="A928" s="68"/>
      <c r="B928" s="77" t="s">
        <v>183</v>
      </c>
      <c r="C928" s="78"/>
      <c r="D928" s="79"/>
      <c r="E928" s="79"/>
      <c r="F928" s="79"/>
      <c r="G928" s="79"/>
      <c r="H928" s="80"/>
      <c r="I928" s="80"/>
      <c r="J928" s="311"/>
    </row>
    <row r="929" spans="1:10">
      <c r="A929" s="68"/>
      <c r="B929" s="77" t="s">
        <v>183</v>
      </c>
      <c r="C929" s="78"/>
      <c r="D929" s="79"/>
      <c r="E929" s="79"/>
      <c r="F929" s="79"/>
      <c r="G929" s="79"/>
      <c r="H929" s="80"/>
      <c r="I929" s="80"/>
      <c r="J929" s="311"/>
    </row>
    <row r="930" spans="1:10">
      <c r="A930" s="68"/>
      <c r="B930" s="77" t="s">
        <v>183</v>
      </c>
      <c r="C930" s="78"/>
      <c r="D930" s="79"/>
      <c r="E930" s="79"/>
      <c r="F930" s="79"/>
      <c r="G930" s="79"/>
      <c r="H930" s="80"/>
      <c r="I930" s="80"/>
      <c r="J930" s="311"/>
    </row>
    <row r="931" spans="1:10">
      <c r="A931" s="68"/>
      <c r="B931" s="77" t="s">
        <v>183</v>
      </c>
      <c r="C931" s="78"/>
      <c r="D931" s="79"/>
      <c r="E931" s="79"/>
      <c r="F931" s="79"/>
      <c r="G931" s="79"/>
      <c r="H931" s="80"/>
      <c r="I931" s="80"/>
      <c r="J931" s="311"/>
    </row>
    <row r="932" spans="1:10">
      <c r="A932" s="68"/>
      <c r="B932" s="77" t="s">
        <v>183</v>
      </c>
      <c r="C932" s="78"/>
      <c r="D932" s="79"/>
      <c r="E932" s="79"/>
      <c r="F932" s="79"/>
      <c r="G932" s="79"/>
      <c r="H932" s="80"/>
      <c r="I932" s="80"/>
      <c r="J932" s="311"/>
    </row>
    <row r="933" spans="1:10">
      <c r="A933" s="68"/>
      <c r="B933" s="73"/>
      <c r="C933" s="81"/>
      <c r="D933" s="75"/>
      <c r="E933" s="75"/>
      <c r="F933" s="75"/>
      <c r="G933" s="75" t="s">
        <v>768</v>
      </c>
      <c r="H933" s="75"/>
      <c r="I933" s="75"/>
      <c r="J933" s="83">
        <f>+SUBTOTAL(9,J926:J932)</f>
        <v>71.349999999999994</v>
      </c>
    </row>
    <row r="934" spans="1:10">
      <c r="A934" s="68"/>
      <c r="B934" s="73"/>
      <c r="C934" s="81"/>
      <c r="D934" s="75"/>
      <c r="E934" s="75"/>
      <c r="F934" s="75" t="s">
        <v>769</v>
      </c>
      <c r="G934" s="75"/>
      <c r="H934" s="75"/>
      <c r="I934" s="75">
        <v>0</v>
      </c>
      <c r="J934" s="83">
        <f>+ROUND(I934*J933,2)</f>
        <v>0</v>
      </c>
    </row>
    <row r="935" spans="1:10">
      <c r="A935" s="68"/>
      <c r="B935" s="73"/>
      <c r="C935" s="81"/>
      <c r="D935" s="75"/>
      <c r="E935" s="75"/>
      <c r="F935" s="75" t="s">
        <v>260</v>
      </c>
      <c r="G935" s="75"/>
      <c r="H935" s="75"/>
      <c r="I935" s="75"/>
      <c r="J935" s="83">
        <f>+SUBTOTAL(9,J926:J934)</f>
        <v>71.349999999999994</v>
      </c>
    </row>
    <row r="936" spans="1:10">
      <c r="A936" s="68"/>
      <c r="B936" s="82"/>
      <c r="C936" s="81"/>
      <c r="D936" s="75"/>
      <c r="E936" s="75"/>
      <c r="F936" s="75"/>
      <c r="G936" s="75" t="s">
        <v>770</v>
      </c>
      <c r="H936" s="75"/>
      <c r="I936" s="75"/>
      <c r="J936" s="315">
        <f>+SUBTOTAL(9,J917:J935)</f>
        <v>157.97999999999999</v>
      </c>
    </row>
    <row r="937" spans="1:10">
      <c r="A937" s="68"/>
      <c r="B937" s="82"/>
      <c r="C937" s="81" t="s">
        <v>261</v>
      </c>
      <c r="D937" s="75">
        <v>3</v>
      </c>
      <c r="E937" s="75"/>
      <c r="F937" s="75"/>
      <c r="G937" s="75" t="s">
        <v>262</v>
      </c>
      <c r="H937" s="75"/>
      <c r="I937" s="75"/>
      <c r="J937" s="315">
        <f>+ROUND(J936/D937,2)</f>
        <v>52.66</v>
      </c>
    </row>
    <row r="938" spans="1:10">
      <c r="A938" s="68"/>
      <c r="B938" s="73" t="s">
        <v>247</v>
      </c>
      <c r="C938" s="74" t="s">
        <v>263</v>
      </c>
      <c r="D938" s="75"/>
      <c r="E938" s="75"/>
      <c r="F938" s="75"/>
      <c r="G938" s="76" t="s">
        <v>248</v>
      </c>
      <c r="H938" s="76" t="s">
        <v>771</v>
      </c>
      <c r="I938" s="76" t="s">
        <v>264</v>
      </c>
      <c r="J938" s="83" t="s">
        <v>772</v>
      </c>
    </row>
    <row r="939" spans="1:10">
      <c r="A939" s="68"/>
      <c r="B939" s="73" t="s">
        <v>183</v>
      </c>
      <c r="C939" s="74"/>
      <c r="D939" s="75"/>
      <c r="E939" s="75"/>
      <c r="F939" s="75"/>
      <c r="G939" s="76"/>
      <c r="H939" s="76"/>
      <c r="I939" s="76"/>
      <c r="J939" s="83"/>
    </row>
    <row r="940" spans="1:10">
      <c r="A940" s="68"/>
      <c r="B940" s="77" t="s">
        <v>183</v>
      </c>
      <c r="C940" s="78"/>
      <c r="D940" s="79"/>
      <c r="E940" s="79"/>
      <c r="F940" s="79"/>
      <c r="G940" s="80"/>
      <c r="H940" s="80"/>
      <c r="I940" s="80"/>
      <c r="J940" s="311"/>
    </row>
    <row r="941" spans="1:10">
      <c r="A941" s="68"/>
      <c r="B941" s="77" t="s">
        <v>183</v>
      </c>
      <c r="C941" s="78"/>
      <c r="D941" s="79"/>
      <c r="E941" s="79"/>
      <c r="F941" s="79"/>
      <c r="G941" s="80"/>
      <c r="H941" s="80"/>
      <c r="I941" s="80"/>
      <c r="J941" s="311"/>
    </row>
    <row r="942" spans="1:10">
      <c r="A942" s="68"/>
      <c r="B942" s="77" t="s">
        <v>183</v>
      </c>
      <c r="C942" s="78"/>
      <c r="D942" s="79"/>
      <c r="E942" s="79"/>
      <c r="F942" s="79"/>
      <c r="G942" s="80"/>
      <c r="H942" s="80"/>
      <c r="I942" s="80"/>
      <c r="J942" s="311"/>
    </row>
    <row r="943" spans="1:10">
      <c r="A943" s="68"/>
      <c r="B943" s="77" t="s">
        <v>183</v>
      </c>
      <c r="C943" s="78"/>
      <c r="D943" s="79"/>
      <c r="E943" s="79"/>
      <c r="F943" s="79"/>
      <c r="G943" s="80"/>
      <c r="H943" s="80"/>
      <c r="I943" s="80"/>
      <c r="J943" s="311"/>
    </row>
    <row r="944" spans="1:10">
      <c r="A944" s="68"/>
      <c r="B944" s="77" t="s">
        <v>183</v>
      </c>
      <c r="C944" s="78"/>
      <c r="D944" s="79"/>
      <c r="E944" s="79"/>
      <c r="F944" s="79"/>
      <c r="G944" s="80"/>
      <c r="H944" s="80"/>
      <c r="I944" s="80"/>
      <c r="J944" s="311"/>
    </row>
    <row r="945" spans="1:10">
      <c r="A945" s="68"/>
      <c r="B945" s="77" t="s">
        <v>183</v>
      </c>
      <c r="C945" s="78"/>
      <c r="D945" s="79"/>
      <c r="E945" s="79"/>
      <c r="F945" s="79"/>
      <c r="G945" s="80"/>
      <c r="H945" s="80"/>
      <c r="I945" s="80"/>
      <c r="J945" s="311"/>
    </row>
    <row r="946" spans="1:10">
      <c r="A946" s="68"/>
      <c r="B946" s="73"/>
      <c r="C946" s="81"/>
      <c r="D946" s="75"/>
      <c r="E946" s="75"/>
      <c r="F946" s="75"/>
      <c r="G946" s="75" t="s">
        <v>268</v>
      </c>
      <c r="H946" s="75"/>
      <c r="I946" s="75"/>
      <c r="J946" s="83">
        <f>+SUBTOTAL(9,J939:J945)</f>
        <v>0</v>
      </c>
    </row>
    <row r="947" spans="1:10">
      <c r="A947" s="68"/>
      <c r="B947" s="73" t="s">
        <v>247</v>
      </c>
      <c r="C947" s="74" t="s">
        <v>269</v>
      </c>
      <c r="D947" s="75"/>
      <c r="E947" s="75"/>
      <c r="F947" s="75"/>
      <c r="G947" s="76" t="s">
        <v>248</v>
      </c>
      <c r="H947" s="76" t="s">
        <v>771</v>
      </c>
      <c r="I947" s="76" t="s">
        <v>264</v>
      </c>
      <c r="J947" s="83" t="s">
        <v>772</v>
      </c>
    </row>
    <row r="948" spans="1:10">
      <c r="A948" s="68"/>
      <c r="B948" s="73" t="s">
        <v>831</v>
      </c>
      <c r="C948" s="74" t="s">
        <v>832</v>
      </c>
      <c r="D948" s="75"/>
      <c r="E948" s="75"/>
      <c r="F948" s="75"/>
      <c r="G948" s="76" t="s">
        <v>186</v>
      </c>
      <c r="H948" s="76">
        <v>551.94000000000005</v>
      </c>
      <c r="I948" s="76">
        <v>1</v>
      </c>
      <c r="J948" s="83">
        <f>+ROUND(H948*I948,2)</f>
        <v>551.94000000000005</v>
      </c>
    </row>
    <row r="949" spans="1:10">
      <c r="A949" s="68"/>
      <c r="B949" s="77" t="s">
        <v>183</v>
      </c>
      <c r="C949" s="78"/>
      <c r="D949" s="79"/>
      <c r="E949" s="79"/>
      <c r="F949" s="79"/>
      <c r="G949" s="80"/>
      <c r="H949" s="80"/>
      <c r="I949" s="80"/>
      <c r="J949" s="311"/>
    </row>
    <row r="950" spans="1:10">
      <c r="A950" s="68"/>
      <c r="B950" s="77" t="s">
        <v>183</v>
      </c>
      <c r="C950" s="78"/>
      <c r="D950" s="79"/>
      <c r="E950" s="79"/>
      <c r="F950" s="79"/>
      <c r="G950" s="80"/>
      <c r="H950" s="80"/>
      <c r="I950" s="80"/>
      <c r="J950" s="311"/>
    </row>
    <row r="951" spans="1:10">
      <c r="A951" s="68"/>
      <c r="B951" s="77" t="s">
        <v>183</v>
      </c>
      <c r="C951" s="78"/>
      <c r="D951" s="79"/>
      <c r="E951" s="79"/>
      <c r="F951" s="79"/>
      <c r="G951" s="80"/>
      <c r="H951" s="80"/>
      <c r="I951" s="80"/>
      <c r="J951" s="311"/>
    </row>
    <row r="952" spans="1:10">
      <c r="A952" s="68"/>
      <c r="B952" s="77" t="s">
        <v>183</v>
      </c>
      <c r="C952" s="78"/>
      <c r="D952" s="79"/>
      <c r="E952" s="79"/>
      <c r="F952" s="79"/>
      <c r="G952" s="80"/>
      <c r="H952" s="80"/>
      <c r="I952" s="80"/>
      <c r="J952" s="311"/>
    </row>
    <row r="953" spans="1:10">
      <c r="A953" s="68"/>
      <c r="B953" s="73"/>
      <c r="C953" s="81"/>
      <c r="D953" s="75"/>
      <c r="E953" s="75"/>
      <c r="F953" s="75"/>
      <c r="G953" s="75" t="s">
        <v>270</v>
      </c>
      <c r="H953" s="75"/>
      <c r="I953" s="75"/>
      <c r="J953" s="83">
        <f>+SUBTOTAL(9,J948:J952)</f>
        <v>551.94000000000005</v>
      </c>
    </row>
    <row r="954" spans="1:10">
      <c r="A954" s="68"/>
      <c r="B954" s="73" t="s">
        <v>247</v>
      </c>
      <c r="C954" s="74" t="s">
        <v>273</v>
      </c>
      <c r="D954" s="76" t="s">
        <v>274</v>
      </c>
      <c r="E954" s="76" t="s">
        <v>777</v>
      </c>
      <c r="F954" s="76" t="s">
        <v>778</v>
      </c>
      <c r="G954" s="76" t="s">
        <v>779</v>
      </c>
      <c r="H954" s="76" t="s">
        <v>780</v>
      </c>
      <c r="I954" s="76" t="s">
        <v>264</v>
      </c>
      <c r="J954" s="83" t="s">
        <v>781</v>
      </c>
    </row>
    <row r="955" spans="1:10">
      <c r="A955" s="68"/>
      <c r="B955" s="73" t="s">
        <v>183</v>
      </c>
      <c r="C955" s="74"/>
      <c r="D955" s="76"/>
      <c r="E955" s="76"/>
      <c r="F955" s="76"/>
      <c r="G955" s="76"/>
      <c r="H955" s="76"/>
      <c r="I955" s="76"/>
      <c r="J955" s="83"/>
    </row>
    <row r="956" spans="1:10">
      <c r="A956" s="68"/>
      <c r="B956" s="77" t="s">
        <v>183</v>
      </c>
      <c r="C956" s="78"/>
      <c r="D956" s="80"/>
      <c r="E956" s="80"/>
      <c r="F956" s="80"/>
      <c r="G956" s="80"/>
      <c r="H956" s="80"/>
      <c r="I956" s="80"/>
      <c r="J956" s="311"/>
    </row>
    <row r="957" spans="1:10">
      <c r="A957" s="68"/>
      <c r="B957" s="77" t="s">
        <v>183</v>
      </c>
      <c r="C957" s="78"/>
      <c r="D957" s="80"/>
      <c r="E957" s="80"/>
      <c r="F957" s="80"/>
      <c r="G957" s="80"/>
      <c r="H957" s="80"/>
      <c r="I957" s="80"/>
      <c r="J957" s="311"/>
    </row>
    <row r="958" spans="1:10">
      <c r="A958" s="68"/>
      <c r="B958" s="77" t="s">
        <v>183</v>
      </c>
      <c r="C958" s="78"/>
      <c r="D958" s="80"/>
      <c r="E958" s="80"/>
      <c r="F958" s="80"/>
      <c r="G958" s="80"/>
      <c r="H958" s="80"/>
      <c r="I958" s="80"/>
      <c r="J958" s="311"/>
    </row>
    <row r="959" spans="1:10">
      <c r="A959" s="68"/>
      <c r="B959" s="77" t="s">
        <v>183</v>
      </c>
      <c r="C959" s="78"/>
      <c r="D959" s="80"/>
      <c r="E959" s="80"/>
      <c r="F959" s="80"/>
      <c r="G959" s="80"/>
      <c r="H959" s="80"/>
      <c r="I959" s="80"/>
      <c r="J959" s="311"/>
    </row>
    <row r="960" spans="1:10">
      <c r="A960" s="68"/>
      <c r="B960" s="77" t="s">
        <v>183</v>
      </c>
      <c r="C960" s="78"/>
      <c r="D960" s="80"/>
      <c r="E960" s="80"/>
      <c r="F960" s="80"/>
      <c r="G960" s="80"/>
      <c r="H960" s="80"/>
      <c r="I960" s="80"/>
      <c r="J960" s="311"/>
    </row>
    <row r="961" spans="1:10">
      <c r="A961" s="68"/>
      <c r="B961" s="77" t="s">
        <v>183</v>
      </c>
      <c r="C961" s="78"/>
      <c r="D961" s="80"/>
      <c r="E961" s="80"/>
      <c r="F961" s="80"/>
      <c r="G961" s="80"/>
      <c r="H961" s="80"/>
      <c r="I961" s="80"/>
      <c r="J961" s="311"/>
    </row>
    <row r="962" spans="1:10">
      <c r="A962" s="68"/>
      <c r="B962" s="73"/>
      <c r="C962" s="81"/>
      <c r="D962" s="75"/>
      <c r="E962" s="75"/>
      <c r="F962" s="75"/>
      <c r="G962" s="75" t="s">
        <v>277</v>
      </c>
      <c r="H962" s="75"/>
      <c r="I962" s="75"/>
      <c r="J962" s="83">
        <f>+SUBTOTAL(9,J955:J961)</f>
        <v>0</v>
      </c>
    </row>
    <row r="963" spans="1:10">
      <c r="A963" s="68"/>
      <c r="B963" s="73" t="s">
        <v>278</v>
      </c>
      <c r="C963" s="81"/>
      <c r="D963" s="75"/>
      <c r="E963" s="75"/>
      <c r="F963" s="75"/>
      <c r="G963" s="75"/>
      <c r="H963" s="75"/>
      <c r="I963" s="75"/>
      <c r="J963" s="83">
        <f>+SUBTOTAL(9,J937:J961)</f>
        <v>604.6</v>
      </c>
    </row>
    <row r="964" spans="1:10">
      <c r="A964" s="68"/>
      <c r="B964" s="73" t="s">
        <v>279</v>
      </c>
      <c r="C964" s="81"/>
      <c r="D964" s="75">
        <v>0</v>
      </c>
      <c r="E964" s="75"/>
      <c r="F964" s="75"/>
      <c r="G964" s="75"/>
      <c r="H964" s="75"/>
      <c r="I964" s="75"/>
      <c r="J964" s="83">
        <f>+ROUND(J963*D964/100,2)</f>
        <v>0</v>
      </c>
    </row>
    <row r="965" spans="1:10" ht="14.4" thickBot="1">
      <c r="A965" s="68"/>
      <c r="B965" s="73" t="s">
        <v>280</v>
      </c>
      <c r="C965" s="81"/>
      <c r="D965" s="75"/>
      <c r="E965" s="75"/>
      <c r="F965" s="75"/>
      <c r="G965" s="75"/>
      <c r="H965" s="75"/>
      <c r="I965" s="75"/>
      <c r="J965" s="83">
        <f>+J963+ J964</f>
        <v>604.6</v>
      </c>
    </row>
    <row r="966" spans="1:10">
      <c r="A966" s="68"/>
      <c r="B966" s="69" t="s">
        <v>213</v>
      </c>
      <c r="C966" s="70"/>
      <c r="D966" s="72"/>
      <c r="E966" s="72"/>
      <c r="F966" s="72" t="s">
        <v>783</v>
      </c>
      <c r="G966" s="72"/>
      <c r="H966" s="72"/>
      <c r="I966" s="72" t="s">
        <v>784</v>
      </c>
      <c r="J966" s="310"/>
    </row>
    <row r="967" spans="1:10">
      <c r="A967" s="68"/>
      <c r="B967" s="77" t="s">
        <v>785</v>
      </c>
      <c r="C967" s="68"/>
      <c r="D967" s="79"/>
      <c r="E967" s="79"/>
      <c r="F967" s="79" t="s">
        <v>786</v>
      </c>
      <c r="G967" s="79"/>
      <c r="H967" s="79"/>
      <c r="I967" s="79"/>
      <c r="J967" s="316"/>
    </row>
    <row r="968" spans="1:10">
      <c r="A968" s="68"/>
      <c r="B968" s="77" t="s">
        <v>787</v>
      </c>
      <c r="C968" s="68"/>
      <c r="D968" s="79"/>
      <c r="E968" s="79"/>
      <c r="F968" s="79" t="s">
        <v>788</v>
      </c>
      <c r="G968" s="79"/>
      <c r="H968" s="79"/>
      <c r="I968" s="79"/>
      <c r="J968" s="316"/>
    </row>
    <row r="969" spans="1:10" ht="14.4" thickBot="1">
      <c r="A969" s="68"/>
      <c r="B969" s="84" t="s">
        <v>789</v>
      </c>
      <c r="C969" s="68"/>
      <c r="D969" s="79"/>
      <c r="E969" s="79"/>
      <c r="F969" s="79"/>
      <c r="G969" s="79"/>
      <c r="H969" s="79"/>
      <c r="I969" s="79"/>
      <c r="J969" s="317"/>
    </row>
    <row r="970" spans="1:10">
      <c r="A970" s="68"/>
      <c r="B970" s="70"/>
      <c r="C970" s="70"/>
      <c r="D970" s="72"/>
      <c r="E970" s="72"/>
      <c r="F970" s="72"/>
      <c r="G970" s="72"/>
      <c r="H970" s="72"/>
      <c r="I970" s="72"/>
      <c r="J970" s="72"/>
    </row>
    <row r="971" spans="1:10" ht="14.4" thickBot="1">
      <c r="A971" s="68"/>
      <c r="B971" s="68"/>
      <c r="C971" s="68"/>
      <c r="D971" s="79"/>
      <c r="E971" s="79"/>
      <c r="F971" s="79"/>
      <c r="G971" s="79"/>
      <c r="H971" s="79"/>
      <c r="I971" s="79"/>
      <c r="J971" s="79"/>
    </row>
    <row r="972" spans="1:10">
      <c r="A972" s="68"/>
      <c r="B972" s="69"/>
      <c r="C972" s="70"/>
      <c r="D972" s="71" t="s">
        <v>246</v>
      </c>
      <c r="E972" s="71"/>
      <c r="F972" s="71"/>
      <c r="G972" s="72"/>
      <c r="H972" s="72"/>
      <c r="I972" s="72"/>
      <c r="J972" s="310"/>
    </row>
    <row r="973" spans="1:10">
      <c r="A973" s="68"/>
      <c r="B973" s="73" t="s">
        <v>247</v>
      </c>
      <c r="C973" s="74" t="s">
        <v>69</v>
      </c>
      <c r="D973" s="75"/>
      <c r="E973" s="75"/>
      <c r="F973" s="75"/>
      <c r="G973" s="75"/>
      <c r="H973" s="76" t="s">
        <v>759</v>
      </c>
      <c r="I973" s="75"/>
      <c r="J973" s="83" t="s">
        <v>248</v>
      </c>
    </row>
    <row r="974" spans="1:10">
      <c r="A974" s="68"/>
      <c r="B974" s="77" t="s">
        <v>831</v>
      </c>
      <c r="C974" s="78" t="s">
        <v>833</v>
      </c>
      <c r="D974" s="79"/>
      <c r="E974" s="79"/>
      <c r="F974" s="79"/>
      <c r="G974" s="79"/>
      <c r="H974" s="80" t="s">
        <v>761</v>
      </c>
      <c r="I974" s="79"/>
      <c r="J974" s="311" t="s">
        <v>186</v>
      </c>
    </row>
    <row r="975" spans="1:10">
      <c r="A975" s="68"/>
      <c r="B975" s="73"/>
      <c r="C975" s="74"/>
      <c r="D975" s="75"/>
      <c r="E975" s="76"/>
      <c r="F975" s="76" t="s">
        <v>249</v>
      </c>
      <c r="G975" s="76"/>
      <c r="H975" s="76" t="s">
        <v>250</v>
      </c>
      <c r="I975" s="76"/>
      <c r="J975" s="83" t="s">
        <v>762</v>
      </c>
    </row>
    <row r="976" spans="1:10">
      <c r="A976" s="68"/>
      <c r="B976" s="77" t="s">
        <v>247</v>
      </c>
      <c r="C976" s="78" t="s">
        <v>251</v>
      </c>
      <c r="D976" s="79"/>
      <c r="E976" s="80" t="s">
        <v>182</v>
      </c>
      <c r="F976" s="76" t="s">
        <v>252</v>
      </c>
      <c r="G976" s="76" t="s">
        <v>253</v>
      </c>
      <c r="H976" s="76" t="s">
        <v>252</v>
      </c>
      <c r="I976" s="312" t="s">
        <v>253</v>
      </c>
      <c r="J976" s="311" t="s">
        <v>763</v>
      </c>
    </row>
    <row r="977" spans="1:10">
      <c r="A977" s="68"/>
      <c r="B977" s="313" t="s">
        <v>396</v>
      </c>
      <c r="C977" s="74" t="s">
        <v>588</v>
      </c>
      <c r="D977" s="75"/>
      <c r="E977" s="76">
        <v>0.48193000000000003</v>
      </c>
      <c r="F977" s="76">
        <v>1</v>
      </c>
      <c r="G977" s="76">
        <v>0</v>
      </c>
      <c r="H977" s="76">
        <v>23.65</v>
      </c>
      <c r="I977" s="76">
        <v>14.91</v>
      </c>
      <c r="J977" s="83">
        <f>+ROUND(E977* ((F977*H977) + (G977*I977)),2)</f>
        <v>11.4</v>
      </c>
    </row>
    <row r="978" spans="1:10">
      <c r="A978" s="68"/>
      <c r="B978" s="314" t="s">
        <v>397</v>
      </c>
      <c r="C978" s="78" t="s">
        <v>589</v>
      </c>
      <c r="D978" s="79"/>
      <c r="E978" s="80">
        <v>0.15060000000000001</v>
      </c>
      <c r="F978" s="80">
        <v>1</v>
      </c>
      <c r="G978" s="80">
        <v>0</v>
      </c>
      <c r="H978" s="80">
        <v>0.21</v>
      </c>
      <c r="I978" s="80">
        <v>0.14000000000000001</v>
      </c>
      <c r="J978" s="311">
        <f>+ROUND(E978* ((F978*H978) + (G978*I978)),2)</f>
        <v>0.03</v>
      </c>
    </row>
    <row r="979" spans="1:10">
      <c r="A979" s="68"/>
      <c r="B979" s="314" t="s">
        <v>398</v>
      </c>
      <c r="C979" s="78" t="s">
        <v>590</v>
      </c>
      <c r="D979" s="79"/>
      <c r="E979" s="80">
        <v>0.48193000000000003</v>
      </c>
      <c r="F979" s="80">
        <v>1</v>
      </c>
      <c r="G979" s="80">
        <v>0</v>
      </c>
      <c r="H979" s="80">
        <v>13.6</v>
      </c>
      <c r="I979" s="80">
        <v>8.65</v>
      </c>
      <c r="J979" s="311">
        <f>+ROUND(E979* ((F979*H979) + (G979*I979)),2)</f>
        <v>6.55</v>
      </c>
    </row>
    <row r="980" spans="1:10">
      <c r="A980" s="68"/>
      <c r="B980" s="314" t="s">
        <v>399</v>
      </c>
      <c r="C980" s="78" t="s">
        <v>591</v>
      </c>
      <c r="D980" s="79"/>
      <c r="E980" s="80">
        <v>0.20080000000000001</v>
      </c>
      <c r="F980" s="80">
        <v>1</v>
      </c>
      <c r="G980" s="80">
        <v>0</v>
      </c>
      <c r="H980" s="80">
        <v>14.77</v>
      </c>
      <c r="I980" s="80">
        <v>9.39</v>
      </c>
      <c r="J980" s="311">
        <f>+ROUND(E980* ((F980*H980) + (G980*I980)),2)</f>
        <v>2.97</v>
      </c>
    </row>
    <row r="981" spans="1:10">
      <c r="A981" s="68"/>
      <c r="B981" s="314" t="s">
        <v>825</v>
      </c>
      <c r="C981" s="78" t="s">
        <v>826</v>
      </c>
      <c r="D981" s="79"/>
      <c r="E981" s="80">
        <v>0.48193000000000003</v>
      </c>
      <c r="F981" s="80">
        <v>1</v>
      </c>
      <c r="G981" s="80">
        <v>0</v>
      </c>
      <c r="H981" s="80">
        <v>27.45</v>
      </c>
      <c r="I981" s="80">
        <v>5.41</v>
      </c>
      <c r="J981" s="311">
        <f>+ROUND(E981* ((F981*H981) + (G981*I981)),2)</f>
        <v>13.23</v>
      </c>
    </row>
    <row r="982" spans="1:10">
      <c r="A982" s="68"/>
      <c r="B982" s="77" t="s">
        <v>183</v>
      </c>
      <c r="C982" s="78"/>
      <c r="D982" s="79"/>
      <c r="E982" s="80"/>
      <c r="F982" s="80"/>
      <c r="G982" s="80"/>
      <c r="H982" s="80"/>
      <c r="I982" s="80"/>
      <c r="J982" s="311"/>
    </row>
    <row r="983" spans="1:10">
      <c r="A983" s="68"/>
      <c r="B983" s="77" t="s">
        <v>183</v>
      </c>
      <c r="C983" s="78"/>
      <c r="D983" s="79"/>
      <c r="E983" s="80"/>
      <c r="F983" s="80"/>
      <c r="G983" s="80"/>
      <c r="H983" s="80"/>
      <c r="I983" s="80"/>
      <c r="J983" s="311"/>
    </row>
    <row r="984" spans="1:10">
      <c r="A984" s="68"/>
      <c r="B984" s="73"/>
      <c r="C984" s="81"/>
      <c r="D984" s="75"/>
      <c r="E984" s="75"/>
      <c r="F984" s="75"/>
      <c r="G984" s="75" t="s">
        <v>764</v>
      </c>
      <c r="H984" s="75"/>
      <c r="I984" s="75"/>
      <c r="J984" s="83">
        <f>+SUBTOTAL(9,J977:J983)</f>
        <v>34.18</v>
      </c>
    </row>
    <row r="985" spans="1:10">
      <c r="A985" s="68"/>
      <c r="B985" s="73" t="s">
        <v>247</v>
      </c>
      <c r="C985" s="74" t="s">
        <v>765</v>
      </c>
      <c r="D985" s="75"/>
      <c r="E985" s="75"/>
      <c r="F985" s="75"/>
      <c r="G985" s="75"/>
      <c r="H985" s="76" t="s">
        <v>182</v>
      </c>
      <c r="I985" s="76" t="s">
        <v>766</v>
      </c>
      <c r="J985" s="83" t="s">
        <v>767</v>
      </c>
    </row>
    <row r="986" spans="1:10">
      <c r="A986" s="68"/>
      <c r="B986" s="73" t="s">
        <v>400</v>
      </c>
      <c r="C986" s="74" t="s">
        <v>401</v>
      </c>
      <c r="D986" s="75"/>
      <c r="E986" s="75"/>
      <c r="F986" s="75"/>
      <c r="G986" s="75"/>
      <c r="H986" s="76">
        <v>2</v>
      </c>
      <c r="I986" s="76">
        <v>22.84</v>
      </c>
      <c r="J986" s="83">
        <f>+ROUND(H986*I986,2)</f>
        <v>45.68</v>
      </c>
    </row>
    <row r="987" spans="1:10">
      <c r="A987" s="68"/>
      <c r="B987" s="77" t="s">
        <v>402</v>
      </c>
      <c r="C987" s="78" t="s">
        <v>403</v>
      </c>
      <c r="D987" s="79"/>
      <c r="E987" s="79"/>
      <c r="F987" s="79"/>
      <c r="G987" s="79"/>
      <c r="H987" s="80">
        <v>1</v>
      </c>
      <c r="I987" s="80">
        <v>31.59</v>
      </c>
      <c r="J987" s="311">
        <f>+ROUND(H987*I987,2)</f>
        <v>31.59</v>
      </c>
    </row>
    <row r="988" spans="1:10">
      <c r="A988" s="68"/>
      <c r="B988" s="77" t="s">
        <v>258</v>
      </c>
      <c r="C988" s="78" t="s">
        <v>259</v>
      </c>
      <c r="D988" s="79"/>
      <c r="E988" s="79"/>
      <c r="F988" s="79"/>
      <c r="G988" s="79"/>
      <c r="H988" s="80">
        <v>2</v>
      </c>
      <c r="I988" s="80">
        <v>21.04</v>
      </c>
      <c r="J988" s="311">
        <f>+ROUND(H988*I988,2)</f>
        <v>42.08</v>
      </c>
    </row>
    <row r="989" spans="1:10">
      <c r="A989" s="68"/>
      <c r="B989" s="77" t="s">
        <v>384</v>
      </c>
      <c r="C989" s="78" t="s">
        <v>385</v>
      </c>
      <c r="D989" s="79"/>
      <c r="E989" s="79"/>
      <c r="F989" s="79"/>
      <c r="G989" s="79"/>
      <c r="H989" s="80">
        <v>1</v>
      </c>
      <c r="I989" s="80">
        <v>29.27</v>
      </c>
      <c r="J989" s="311">
        <f>+ROUND(H989*I989,2)</f>
        <v>29.27</v>
      </c>
    </row>
    <row r="990" spans="1:10">
      <c r="A990" s="68"/>
      <c r="B990" s="77" t="s">
        <v>183</v>
      </c>
      <c r="C990" s="78"/>
      <c r="D990" s="79"/>
      <c r="E990" s="79"/>
      <c r="F990" s="79"/>
      <c r="G990" s="79"/>
      <c r="H990" s="80"/>
      <c r="I990" s="80"/>
      <c r="J990" s="311"/>
    </row>
    <row r="991" spans="1:10">
      <c r="A991" s="68"/>
      <c r="B991" s="77" t="s">
        <v>183</v>
      </c>
      <c r="C991" s="78"/>
      <c r="D991" s="79"/>
      <c r="E991" s="79"/>
      <c r="F991" s="79"/>
      <c r="G991" s="79"/>
      <c r="H991" s="80"/>
      <c r="I991" s="80"/>
      <c r="J991" s="311"/>
    </row>
    <row r="992" spans="1:10">
      <c r="A992" s="68"/>
      <c r="B992" s="77" t="s">
        <v>183</v>
      </c>
      <c r="C992" s="78"/>
      <c r="D992" s="79"/>
      <c r="E992" s="79"/>
      <c r="F992" s="79"/>
      <c r="G992" s="79"/>
      <c r="H992" s="80"/>
      <c r="I992" s="80"/>
      <c r="J992" s="311"/>
    </row>
    <row r="993" spans="1:10">
      <c r="A993" s="68"/>
      <c r="B993" s="73"/>
      <c r="C993" s="81"/>
      <c r="D993" s="75"/>
      <c r="E993" s="75"/>
      <c r="F993" s="75"/>
      <c r="G993" s="75" t="s">
        <v>768</v>
      </c>
      <c r="H993" s="75"/>
      <c r="I993" s="75"/>
      <c r="J993" s="83">
        <f>+SUBTOTAL(9,J986:J992)</f>
        <v>148.62</v>
      </c>
    </row>
    <row r="994" spans="1:10">
      <c r="A994" s="68"/>
      <c r="B994" s="73"/>
      <c r="C994" s="81"/>
      <c r="D994" s="75"/>
      <c r="E994" s="75"/>
      <c r="F994" s="75" t="s">
        <v>769</v>
      </c>
      <c r="G994" s="75"/>
      <c r="H994" s="75"/>
      <c r="I994" s="75">
        <v>0</v>
      </c>
      <c r="J994" s="83">
        <f>+ROUND(I994*J993,2)</f>
        <v>0</v>
      </c>
    </row>
    <row r="995" spans="1:10">
      <c r="A995" s="68"/>
      <c r="B995" s="73"/>
      <c r="C995" s="81"/>
      <c r="D995" s="75"/>
      <c r="E995" s="75"/>
      <c r="F995" s="75" t="s">
        <v>260</v>
      </c>
      <c r="G995" s="75"/>
      <c r="H995" s="75"/>
      <c r="I995" s="75"/>
      <c r="J995" s="83">
        <f>+SUBTOTAL(9,J986:J994)</f>
        <v>148.62</v>
      </c>
    </row>
    <row r="996" spans="1:10">
      <c r="A996" s="68"/>
      <c r="B996" s="82"/>
      <c r="C996" s="81"/>
      <c r="D996" s="75"/>
      <c r="E996" s="75"/>
      <c r="F996" s="75"/>
      <c r="G996" s="75" t="s">
        <v>770</v>
      </c>
      <c r="H996" s="75"/>
      <c r="I996" s="75"/>
      <c r="J996" s="315">
        <f>+SUBTOTAL(9,J977:J995)</f>
        <v>182.8</v>
      </c>
    </row>
    <row r="997" spans="1:10">
      <c r="A997" s="68"/>
      <c r="B997" s="82"/>
      <c r="C997" s="81" t="s">
        <v>261</v>
      </c>
      <c r="D997" s="75">
        <v>4</v>
      </c>
      <c r="E997" s="75"/>
      <c r="F997" s="75"/>
      <c r="G997" s="75" t="s">
        <v>262</v>
      </c>
      <c r="H997" s="75"/>
      <c r="I997" s="75"/>
      <c r="J997" s="315">
        <f>+ROUND(J996/D997,2)</f>
        <v>45.7</v>
      </c>
    </row>
    <row r="998" spans="1:10">
      <c r="A998" s="68"/>
      <c r="B998" s="73" t="s">
        <v>247</v>
      </c>
      <c r="C998" s="74" t="s">
        <v>263</v>
      </c>
      <c r="D998" s="75"/>
      <c r="E998" s="75"/>
      <c r="F998" s="75"/>
      <c r="G998" s="76" t="s">
        <v>248</v>
      </c>
      <c r="H998" s="76" t="s">
        <v>771</v>
      </c>
      <c r="I998" s="76" t="s">
        <v>264</v>
      </c>
      <c r="J998" s="83" t="s">
        <v>772</v>
      </c>
    </row>
    <row r="999" spans="1:10">
      <c r="A999" s="68"/>
      <c r="B999" s="73" t="s">
        <v>404</v>
      </c>
      <c r="C999" s="74" t="s">
        <v>592</v>
      </c>
      <c r="D999" s="75"/>
      <c r="E999" s="75"/>
      <c r="F999" s="75"/>
      <c r="G999" s="76" t="s">
        <v>311</v>
      </c>
      <c r="H999" s="76">
        <v>11.49</v>
      </c>
      <c r="I999" s="76">
        <v>11.775</v>
      </c>
      <c r="J999" s="83">
        <f>+ROUND(H999*I999,2)</f>
        <v>135.29</v>
      </c>
    </row>
    <row r="1000" spans="1:10">
      <c r="A1000" s="68"/>
      <c r="B1000" s="77" t="s">
        <v>834</v>
      </c>
      <c r="C1000" s="78" t="s">
        <v>835</v>
      </c>
      <c r="D1000" s="79"/>
      <c r="E1000" s="79"/>
      <c r="F1000" s="79"/>
      <c r="G1000" s="80" t="s">
        <v>186</v>
      </c>
      <c r="H1000" s="80">
        <v>253.33</v>
      </c>
      <c r="I1000" s="80">
        <v>1.4</v>
      </c>
      <c r="J1000" s="311">
        <f>+ROUND(H1000*I1000,2)</f>
        <v>354.66</v>
      </c>
    </row>
    <row r="1001" spans="1:10">
      <c r="A1001" s="68"/>
      <c r="B1001" s="77" t="s">
        <v>409</v>
      </c>
      <c r="C1001" s="78" t="s">
        <v>593</v>
      </c>
      <c r="D1001" s="79"/>
      <c r="E1001" s="79"/>
      <c r="F1001" s="79"/>
      <c r="G1001" s="80" t="s">
        <v>187</v>
      </c>
      <c r="H1001" s="80">
        <v>33.99</v>
      </c>
      <c r="I1001" s="80">
        <v>1.1780000000000001E-2</v>
      </c>
      <c r="J1001" s="311">
        <f>+ROUND(H1001*I1001,2)</f>
        <v>0.4</v>
      </c>
    </row>
    <row r="1002" spans="1:10">
      <c r="A1002" s="68"/>
      <c r="B1002" s="77" t="s">
        <v>836</v>
      </c>
      <c r="C1002" s="78" t="s">
        <v>837</v>
      </c>
      <c r="D1002" s="79"/>
      <c r="E1002" s="79"/>
      <c r="F1002" s="79"/>
      <c r="G1002" s="80" t="s">
        <v>187</v>
      </c>
      <c r="H1002" s="80">
        <v>33.81</v>
      </c>
      <c r="I1002" s="80">
        <v>6.7000000000000002E-4</v>
      </c>
      <c r="J1002" s="311">
        <f>+ROUND(H1002*I1002,2)</f>
        <v>0.02</v>
      </c>
    </row>
    <row r="1003" spans="1:10">
      <c r="A1003" s="68"/>
      <c r="B1003" s="77" t="s">
        <v>183</v>
      </c>
      <c r="C1003" s="78"/>
      <c r="D1003" s="79"/>
      <c r="E1003" s="79"/>
      <c r="F1003" s="79"/>
      <c r="G1003" s="80"/>
      <c r="H1003" s="80"/>
      <c r="I1003" s="80"/>
      <c r="J1003" s="311"/>
    </row>
    <row r="1004" spans="1:10">
      <c r="A1004" s="68"/>
      <c r="B1004" s="77" t="s">
        <v>183</v>
      </c>
      <c r="C1004" s="78"/>
      <c r="D1004" s="79"/>
      <c r="E1004" s="79"/>
      <c r="F1004" s="79"/>
      <c r="G1004" s="80"/>
      <c r="H1004" s="80"/>
      <c r="I1004" s="80"/>
      <c r="J1004" s="311"/>
    </row>
    <row r="1005" spans="1:10">
      <c r="A1005" s="68"/>
      <c r="B1005" s="77" t="s">
        <v>183</v>
      </c>
      <c r="C1005" s="78"/>
      <c r="D1005" s="79"/>
      <c r="E1005" s="79"/>
      <c r="F1005" s="79"/>
      <c r="G1005" s="80"/>
      <c r="H1005" s="80"/>
      <c r="I1005" s="80"/>
      <c r="J1005" s="311"/>
    </row>
    <row r="1006" spans="1:10">
      <c r="A1006" s="68"/>
      <c r="B1006" s="73"/>
      <c r="C1006" s="81"/>
      <c r="D1006" s="75"/>
      <c r="E1006" s="75"/>
      <c r="F1006" s="75"/>
      <c r="G1006" s="75" t="s">
        <v>268</v>
      </c>
      <c r="H1006" s="75"/>
      <c r="I1006" s="75"/>
      <c r="J1006" s="83">
        <f>+SUBTOTAL(9,J999:J1005)</f>
        <v>490.37</v>
      </c>
    </row>
    <row r="1007" spans="1:10">
      <c r="A1007" s="68"/>
      <c r="B1007" s="73" t="s">
        <v>247</v>
      </c>
      <c r="C1007" s="74" t="s">
        <v>269</v>
      </c>
      <c r="D1007" s="75"/>
      <c r="E1007" s="75"/>
      <c r="F1007" s="75"/>
      <c r="G1007" s="76" t="s">
        <v>248</v>
      </c>
      <c r="H1007" s="76" t="s">
        <v>771</v>
      </c>
      <c r="I1007" s="76" t="s">
        <v>264</v>
      </c>
      <c r="J1007" s="83" t="s">
        <v>772</v>
      </c>
    </row>
    <row r="1008" spans="1:10">
      <c r="A1008" s="68"/>
      <c r="B1008" s="73" t="s">
        <v>827</v>
      </c>
      <c r="C1008" s="74" t="s">
        <v>828</v>
      </c>
      <c r="D1008" s="75"/>
      <c r="E1008" s="75"/>
      <c r="F1008" s="75"/>
      <c r="G1008" s="76" t="s">
        <v>186</v>
      </c>
      <c r="H1008" s="76">
        <v>15.83</v>
      </c>
      <c r="I1008" s="76">
        <v>1</v>
      </c>
      <c r="J1008" s="83">
        <f>+ROUND(H1008*I1008,2)</f>
        <v>15.83</v>
      </c>
    </row>
    <row r="1009" spans="1:10">
      <c r="A1009" s="68"/>
      <c r="B1009" s="77" t="s">
        <v>183</v>
      </c>
      <c r="C1009" s="78"/>
      <c r="D1009" s="79"/>
      <c r="E1009" s="79"/>
      <c r="F1009" s="79"/>
      <c r="G1009" s="80"/>
      <c r="H1009" s="80"/>
      <c r="I1009" s="80"/>
      <c r="J1009" s="311"/>
    </row>
    <row r="1010" spans="1:10">
      <c r="A1010" s="68"/>
      <c r="B1010" s="77" t="s">
        <v>183</v>
      </c>
      <c r="C1010" s="78"/>
      <c r="D1010" s="79"/>
      <c r="E1010" s="79"/>
      <c r="F1010" s="79"/>
      <c r="G1010" s="80"/>
      <c r="H1010" s="80"/>
      <c r="I1010" s="80"/>
      <c r="J1010" s="311"/>
    </row>
    <row r="1011" spans="1:10">
      <c r="A1011" s="68"/>
      <c r="B1011" s="77" t="s">
        <v>183</v>
      </c>
      <c r="C1011" s="78"/>
      <c r="D1011" s="79"/>
      <c r="E1011" s="79"/>
      <c r="F1011" s="79"/>
      <c r="G1011" s="80"/>
      <c r="H1011" s="80"/>
      <c r="I1011" s="80"/>
      <c r="J1011" s="311"/>
    </row>
    <row r="1012" spans="1:10">
      <c r="A1012" s="68"/>
      <c r="B1012" s="77" t="s">
        <v>183</v>
      </c>
      <c r="C1012" s="78"/>
      <c r="D1012" s="79"/>
      <c r="E1012" s="79"/>
      <c r="F1012" s="79"/>
      <c r="G1012" s="80"/>
      <c r="H1012" s="80"/>
      <c r="I1012" s="80"/>
      <c r="J1012" s="311"/>
    </row>
    <row r="1013" spans="1:10">
      <c r="A1013" s="68"/>
      <c r="B1013" s="73"/>
      <c r="C1013" s="81"/>
      <c r="D1013" s="75"/>
      <c r="E1013" s="75"/>
      <c r="F1013" s="75"/>
      <c r="G1013" s="75" t="s">
        <v>270</v>
      </c>
      <c r="H1013" s="75"/>
      <c r="I1013" s="75"/>
      <c r="J1013" s="83">
        <f>+SUBTOTAL(9,J1008:J1012)</f>
        <v>15.83</v>
      </c>
    </row>
    <row r="1014" spans="1:10">
      <c r="A1014" s="68"/>
      <c r="B1014" s="73" t="s">
        <v>247</v>
      </c>
      <c r="C1014" s="74" t="s">
        <v>273</v>
      </c>
      <c r="D1014" s="76" t="s">
        <v>274</v>
      </c>
      <c r="E1014" s="76" t="s">
        <v>777</v>
      </c>
      <c r="F1014" s="76" t="s">
        <v>778</v>
      </c>
      <c r="G1014" s="76" t="s">
        <v>779</v>
      </c>
      <c r="H1014" s="76" t="s">
        <v>780</v>
      </c>
      <c r="I1014" s="76" t="s">
        <v>264</v>
      </c>
      <c r="J1014" s="83" t="s">
        <v>781</v>
      </c>
    </row>
    <row r="1015" spans="1:10">
      <c r="A1015" s="68"/>
      <c r="B1015" s="73" t="s">
        <v>410</v>
      </c>
      <c r="C1015" s="74" t="s">
        <v>598</v>
      </c>
      <c r="D1015" s="76" t="s">
        <v>275</v>
      </c>
      <c r="E1015" s="76">
        <v>0</v>
      </c>
      <c r="F1015" s="76">
        <v>1.93</v>
      </c>
      <c r="G1015" s="76">
        <v>1.93</v>
      </c>
      <c r="H1015" s="76">
        <v>0.74</v>
      </c>
      <c r="I1015" s="76">
        <v>1.1780000000000001E-2</v>
      </c>
      <c r="J1015" s="83">
        <f>+ROUND(G1015*H1015*I1015,2)</f>
        <v>0.02</v>
      </c>
    </row>
    <row r="1016" spans="1:10">
      <c r="A1016" s="68"/>
      <c r="B1016" s="77" t="s">
        <v>838</v>
      </c>
      <c r="C1016" s="78" t="s">
        <v>839</v>
      </c>
      <c r="D1016" s="80" t="s">
        <v>275</v>
      </c>
      <c r="E1016" s="80">
        <v>0</v>
      </c>
      <c r="F1016" s="80">
        <v>1.93</v>
      </c>
      <c r="G1016" s="80">
        <v>1.93</v>
      </c>
      <c r="H1016" s="80">
        <v>0.74</v>
      </c>
      <c r="I1016" s="80">
        <v>6.7000000000000002E-4</v>
      </c>
      <c r="J1016" s="311">
        <f>+ROUND(G1016*H1016*I1016,2)</f>
        <v>0</v>
      </c>
    </row>
    <row r="1017" spans="1:10">
      <c r="A1017" s="68"/>
      <c r="B1017" s="77" t="s">
        <v>183</v>
      </c>
      <c r="C1017" s="78"/>
      <c r="D1017" s="80"/>
      <c r="E1017" s="80"/>
      <c r="F1017" s="80"/>
      <c r="G1017" s="80"/>
      <c r="H1017" s="80"/>
      <c r="I1017" s="80"/>
      <c r="J1017" s="311"/>
    </row>
    <row r="1018" spans="1:10">
      <c r="A1018" s="68"/>
      <c r="B1018" s="77" t="s">
        <v>183</v>
      </c>
      <c r="C1018" s="78"/>
      <c r="D1018" s="80"/>
      <c r="E1018" s="80"/>
      <c r="F1018" s="80"/>
      <c r="G1018" s="80"/>
      <c r="H1018" s="80"/>
      <c r="I1018" s="80"/>
      <c r="J1018" s="311"/>
    </row>
    <row r="1019" spans="1:10">
      <c r="A1019" s="68"/>
      <c r="B1019" s="77" t="s">
        <v>183</v>
      </c>
      <c r="C1019" s="78"/>
      <c r="D1019" s="80"/>
      <c r="E1019" s="80"/>
      <c r="F1019" s="80"/>
      <c r="G1019" s="80"/>
      <c r="H1019" s="80"/>
      <c r="I1019" s="80"/>
      <c r="J1019" s="311"/>
    </row>
    <row r="1020" spans="1:10">
      <c r="A1020" s="68"/>
      <c r="B1020" s="77" t="s">
        <v>183</v>
      </c>
      <c r="C1020" s="78"/>
      <c r="D1020" s="80"/>
      <c r="E1020" s="80"/>
      <c r="F1020" s="80"/>
      <c r="G1020" s="80"/>
      <c r="H1020" s="80"/>
      <c r="I1020" s="80"/>
      <c r="J1020" s="311"/>
    </row>
    <row r="1021" spans="1:10">
      <c r="A1021" s="68"/>
      <c r="B1021" s="77" t="s">
        <v>183</v>
      </c>
      <c r="C1021" s="78"/>
      <c r="D1021" s="80"/>
      <c r="E1021" s="80"/>
      <c r="F1021" s="80"/>
      <c r="G1021" s="80"/>
      <c r="H1021" s="80"/>
      <c r="I1021" s="80"/>
      <c r="J1021" s="311"/>
    </row>
    <row r="1022" spans="1:10">
      <c r="A1022" s="68"/>
      <c r="B1022" s="73"/>
      <c r="C1022" s="81"/>
      <c r="D1022" s="75"/>
      <c r="E1022" s="75"/>
      <c r="F1022" s="75"/>
      <c r="G1022" s="75" t="s">
        <v>277</v>
      </c>
      <c r="H1022" s="75"/>
      <c r="I1022" s="75"/>
      <c r="J1022" s="83">
        <f>+SUBTOTAL(9,J1015:J1021)</f>
        <v>0.02</v>
      </c>
    </row>
    <row r="1023" spans="1:10">
      <c r="A1023" s="68"/>
      <c r="B1023" s="73" t="s">
        <v>278</v>
      </c>
      <c r="C1023" s="81"/>
      <c r="D1023" s="75"/>
      <c r="E1023" s="75"/>
      <c r="F1023" s="75"/>
      <c r="G1023" s="75"/>
      <c r="H1023" s="75"/>
      <c r="I1023" s="75"/>
      <c r="J1023" s="83">
        <f>+SUBTOTAL(9,J997:J1021)</f>
        <v>551.92000000000007</v>
      </c>
    </row>
    <row r="1024" spans="1:10">
      <c r="A1024" s="68"/>
      <c r="B1024" s="73" t="s">
        <v>279</v>
      </c>
      <c r="C1024" s="81"/>
      <c r="D1024" s="75">
        <v>0</v>
      </c>
      <c r="E1024" s="75"/>
      <c r="F1024" s="75"/>
      <c r="G1024" s="75"/>
      <c r="H1024" s="75"/>
      <c r="I1024" s="75"/>
      <c r="J1024" s="83">
        <f>+ROUND(J1023*D1024/100,2)</f>
        <v>0</v>
      </c>
    </row>
    <row r="1025" spans="1:10" ht="14.4" thickBot="1">
      <c r="A1025" s="68"/>
      <c r="B1025" s="73" t="s">
        <v>280</v>
      </c>
      <c r="C1025" s="81"/>
      <c r="D1025" s="75"/>
      <c r="E1025" s="75"/>
      <c r="F1025" s="75"/>
      <c r="G1025" s="75"/>
      <c r="H1025" s="75"/>
      <c r="I1025" s="75"/>
      <c r="J1025" s="83">
        <f>+J1023+ J1024</f>
        <v>551.92000000000007</v>
      </c>
    </row>
    <row r="1026" spans="1:10">
      <c r="A1026" s="68"/>
      <c r="B1026" s="69" t="s">
        <v>213</v>
      </c>
      <c r="C1026" s="70"/>
      <c r="D1026" s="72"/>
      <c r="E1026" s="72"/>
      <c r="F1026" s="72" t="s">
        <v>783</v>
      </c>
      <c r="G1026" s="72"/>
      <c r="H1026" s="72"/>
      <c r="I1026" s="72" t="s">
        <v>784</v>
      </c>
      <c r="J1026" s="310"/>
    </row>
    <row r="1027" spans="1:10">
      <c r="A1027" s="68"/>
      <c r="B1027" s="77" t="s">
        <v>785</v>
      </c>
      <c r="C1027" s="68"/>
      <c r="D1027" s="79"/>
      <c r="E1027" s="79"/>
      <c r="F1027" s="79" t="s">
        <v>786</v>
      </c>
      <c r="G1027" s="79"/>
      <c r="H1027" s="79"/>
      <c r="I1027" s="79"/>
      <c r="J1027" s="316"/>
    </row>
    <row r="1028" spans="1:10">
      <c r="A1028" s="68"/>
      <c r="B1028" s="77" t="s">
        <v>787</v>
      </c>
      <c r="C1028" s="68"/>
      <c r="D1028" s="79"/>
      <c r="E1028" s="79"/>
      <c r="F1028" s="79" t="s">
        <v>788</v>
      </c>
      <c r="G1028" s="79"/>
      <c r="H1028" s="79"/>
      <c r="I1028" s="79"/>
      <c r="J1028" s="316"/>
    </row>
    <row r="1029" spans="1:10" ht="14.4" thickBot="1">
      <c r="A1029" s="68"/>
      <c r="B1029" s="84" t="s">
        <v>789</v>
      </c>
      <c r="C1029" s="68"/>
      <c r="D1029" s="79"/>
      <c r="E1029" s="79"/>
      <c r="F1029" s="79"/>
      <c r="G1029" s="79"/>
      <c r="H1029" s="79"/>
      <c r="I1029" s="79"/>
      <c r="J1029" s="317"/>
    </row>
    <row r="1030" spans="1:10">
      <c r="A1030" s="68"/>
      <c r="B1030" s="70"/>
      <c r="C1030" s="70"/>
      <c r="D1030" s="72"/>
      <c r="E1030" s="72"/>
      <c r="F1030" s="72"/>
      <c r="G1030" s="72"/>
      <c r="H1030" s="72"/>
      <c r="I1030" s="72"/>
      <c r="J1030" s="72"/>
    </row>
    <row r="1031" spans="1:10" ht="14.4" thickBot="1">
      <c r="A1031" s="68"/>
      <c r="B1031" s="68"/>
      <c r="C1031" s="68"/>
      <c r="D1031" s="79"/>
      <c r="E1031" s="79"/>
      <c r="F1031" s="79"/>
      <c r="G1031" s="79"/>
      <c r="H1031" s="79"/>
      <c r="I1031" s="79"/>
      <c r="J1031" s="79"/>
    </row>
    <row r="1032" spans="1:10">
      <c r="A1032" s="68"/>
      <c r="B1032" s="69"/>
      <c r="C1032" s="70"/>
      <c r="D1032" s="71" t="s">
        <v>246</v>
      </c>
      <c r="E1032" s="71"/>
      <c r="F1032" s="71"/>
      <c r="G1032" s="72"/>
      <c r="H1032" s="72"/>
      <c r="I1032" s="72"/>
      <c r="J1032" s="310"/>
    </row>
    <row r="1033" spans="1:10">
      <c r="A1033" s="68"/>
      <c r="B1033" s="73" t="s">
        <v>247</v>
      </c>
      <c r="C1033" s="74" t="s">
        <v>69</v>
      </c>
      <c r="D1033" s="75"/>
      <c r="E1033" s="75"/>
      <c r="F1033" s="75"/>
      <c r="G1033" s="75"/>
      <c r="H1033" s="76" t="s">
        <v>759</v>
      </c>
      <c r="I1033" s="75"/>
      <c r="J1033" s="83" t="s">
        <v>248</v>
      </c>
    </row>
    <row r="1034" spans="1:10">
      <c r="A1034" s="68"/>
      <c r="B1034" s="77" t="s">
        <v>183</v>
      </c>
      <c r="C1034" s="78" t="s">
        <v>192</v>
      </c>
      <c r="D1034" s="79"/>
      <c r="E1034" s="79"/>
      <c r="F1034" s="79"/>
      <c r="G1034" s="79"/>
      <c r="H1034" s="80" t="s">
        <v>761</v>
      </c>
      <c r="I1034" s="79"/>
      <c r="J1034" s="311" t="s">
        <v>188</v>
      </c>
    </row>
    <row r="1035" spans="1:10">
      <c r="A1035" s="68"/>
      <c r="B1035" s="73"/>
      <c r="C1035" s="74"/>
      <c r="D1035" s="75"/>
      <c r="E1035" s="76"/>
      <c r="F1035" s="76" t="s">
        <v>249</v>
      </c>
      <c r="G1035" s="76"/>
      <c r="H1035" s="76" t="s">
        <v>250</v>
      </c>
      <c r="I1035" s="76"/>
      <c r="J1035" s="83" t="s">
        <v>762</v>
      </c>
    </row>
    <row r="1036" spans="1:10">
      <c r="A1036" s="68"/>
      <c r="B1036" s="77" t="s">
        <v>247</v>
      </c>
      <c r="C1036" s="78" t="s">
        <v>251</v>
      </c>
      <c r="D1036" s="79"/>
      <c r="E1036" s="80" t="s">
        <v>182</v>
      </c>
      <c r="F1036" s="76" t="s">
        <v>252</v>
      </c>
      <c r="G1036" s="76" t="s">
        <v>253</v>
      </c>
      <c r="H1036" s="76" t="s">
        <v>252</v>
      </c>
      <c r="I1036" s="312" t="s">
        <v>253</v>
      </c>
      <c r="J1036" s="311" t="s">
        <v>763</v>
      </c>
    </row>
    <row r="1037" spans="1:10">
      <c r="A1037" s="68"/>
      <c r="B1037" s="313" t="s">
        <v>420</v>
      </c>
      <c r="C1037" s="74" t="s">
        <v>421</v>
      </c>
      <c r="D1037" s="75"/>
      <c r="E1037" s="76">
        <v>1</v>
      </c>
      <c r="F1037" s="76">
        <v>0.3</v>
      </c>
      <c r="G1037" s="76">
        <v>0.7</v>
      </c>
      <c r="H1037" s="76">
        <v>356.52</v>
      </c>
      <c r="I1037" s="76">
        <v>149.85</v>
      </c>
      <c r="J1037" s="83">
        <f>+ROUND(E1037* ((F1037*H1037) + (G1037*I1037)),2)</f>
        <v>211.85</v>
      </c>
    </row>
    <row r="1038" spans="1:10">
      <c r="A1038" s="68"/>
      <c r="B1038" s="77" t="s">
        <v>183</v>
      </c>
      <c r="C1038" s="78"/>
      <c r="D1038" s="79"/>
      <c r="E1038" s="80"/>
      <c r="F1038" s="80"/>
      <c r="G1038" s="80"/>
      <c r="H1038" s="80"/>
      <c r="I1038" s="80"/>
      <c r="J1038" s="311"/>
    </row>
    <row r="1039" spans="1:10">
      <c r="A1039" s="68"/>
      <c r="B1039" s="77" t="s">
        <v>183</v>
      </c>
      <c r="C1039" s="78"/>
      <c r="D1039" s="79"/>
      <c r="E1039" s="80"/>
      <c r="F1039" s="80"/>
      <c r="G1039" s="80"/>
      <c r="H1039" s="80"/>
      <c r="I1039" s="80"/>
      <c r="J1039" s="311"/>
    </row>
    <row r="1040" spans="1:10">
      <c r="A1040" s="68"/>
      <c r="B1040" s="77" t="s">
        <v>183</v>
      </c>
      <c r="C1040" s="78"/>
      <c r="D1040" s="79"/>
      <c r="E1040" s="80"/>
      <c r="F1040" s="80"/>
      <c r="G1040" s="80"/>
      <c r="H1040" s="80"/>
      <c r="I1040" s="80"/>
      <c r="J1040" s="311"/>
    </row>
    <row r="1041" spans="1:10">
      <c r="A1041" s="68"/>
      <c r="B1041" s="77" t="s">
        <v>183</v>
      </c>
      <c r="C1041" s="78"/>
      <c r="D1041" s="79"/>
      <c r="E1041" s="80"/>
      <c r="F1041" s="80"/>
      <c r="G1041" s="80"/>
      <c r="H1041" s="80"/>
      <c r="I1041" s="80"/>
      <c r="J1041" s="311"/>
    </row>
    <row r="1042" spans="1:10">
      <c r="A1042" s="68"/>
      <c r="B1042" s="77" t="s">
        <v>183</v>
      </c>
      <c r="C1042" s="78"/>
      <c r="D1042" s="79"/>
      <c r="E1042" s="80"/>
      <c r="F1042" s="80"/>
      <c r="G1042" s="80"/>
      <c r="H1042" s="80"/>
      <c r="I1042" s="80"/>
      <c r="J1042" s="311"/>
    </row>
    <row r="1043" spans="1:10">
      <c r="A1043" s="68"/>
      <c r="B1043" s="77" t="s">
        <v>183</v>
      </c>
      <c r="C1043" s="78"/>
      <c r="D1043" s="79"/>
      <c r="E1043" s="80"/>
      <c r="F1043" s="80"/>
      <c r="G1043" s="80"/>
      <c r="H1043" s="80"/>
      <c r="I1043" s="80"/>
      <c r="J1043" s="311"/>
    </row>
    <row r="1044" spans="1:10">
      <c r="A1044" s="68"/>
      <c r="B1044" s="73"/>
      <c r="C1044" s="81"/>
      <c r="D1044" s="75"/>
      <c r="E1044" s="75"/>
      <c r="F1044" s="75"/>
      <c r="G1044" s="75" t="s">
        <v>764</v>
      </c>
      <c r="H1044" s="75"/>
      <c r="I1044" s="75"/>
      <c r="J1044" s="83">
        <f>+SUBTOTAL(9,J1037:J1043)</f>
        <v>211.85</v>
      </c>
    </row>
    <row r="1045" spans="1:10">
      <c r="A1045" s="68"/>
      <c r="B1045" s="73" t="s">
        <v>247</v>
      </c>
      <c r="C1045" s="74" t="s">
        <v>765</v>
      </c>
      <c r="D1045" s="75"/>
      <c r="E1045" s="75"/>
      <c r="F1045" s="75"/>
      <c r="G1045" s="75"/>
      <c r="H1045" s="76" t="s">
        <v>182</v>
      </c>
      <c r="I1045" s="76" t="s">
        <v>766</v>
      </c>
      <c r="J1045" s="83" t="s">
        <v>767</v>
      </c>
    </row>
    <row r="1046" spans="1:10">
      <c r="A1046" s="68"/>
      <c r="B1046" s="73" t="s">
        <v>400</v>
      </c>
      <c r="C1046" s="74" t="s">
        <v>401</v>
      </c>
      <c r="D1046" s="75"/>
      <c r="E1046" s="75"/>
      <c r="F1046" s="75"/>
      <c r="G1046" s="75"/>
      <c r="H1046" s="76">
        <v>3</v>
      </c>
      <c r="I1046" s="76">
        <v>22.84</v>
      </c>
      <c r="J1046" s="83">
        <f>+ROUND(H1046*I1046,2)</f>
        <v>68.52</v>
      </c>
    </row>
    <row r="1047" spans="1:10">
      <c r="A1047" s="68"/>
      <c r="B1047" s="77" t="s">
        <v>384</v>
      </c>
      <c r="C1047" s="78" t="s">
        <v>385</v>
      </c>
      <c r="D1047" s="79"/>
      <c r="E1047" s="79"/>
      <c r="F1047" s="79"/>
      <c r="G1047" s="79"/>
      <c r="H1047" s="80">
        <v>1</v>
      </c>
      <c r="I1047" s="80">
        <v>29.27</v>
      </c>
      <c r="J1047" s="311">
        <f>+ROUND(H1047*I1047,2)</f>
        <v>29.27</v>
      </c>
    </row>
    <row r="1048" spans="1:10">
      <c r="A1048" s="68"/>
      <c r="B1048" s="77" t="s">
        <v>183</v>
      </c>
      <c r="C1048" s="78"/>
      <c r="D1048" s="79"/>
      <c r="E1048" s="79"/>
      <c r="F1048" s="79"/>
      <c r="G1048" s="79"/>
      <c r="H1048" s="80"/>
      <c r="I1048" s="80"/>
      <c r="J1048" s="311"/>
    </row>
    <row r="1049" spans="1:10">
      <c r="A1049" s="68"/>
      <c r="B1049" s="77" t="s">
        <v>183</v>
      </c>
      <c r="C1049" s="78"/>
      <c r="D1049" s="79"/>
      <c r="E1049" s="79"/>
      <c r="F1049" s="79"/>
      <c r="G1049" s="79"/>
      <c r="H1049" s="80"/>
      <c r="I1049" s="80"/>
      <c r="J1049" s="311"/>
    </row>
    <row r="1050" spans="1:10">
      <c r="A1050" s="68"/>
      <c r="B1050" s="77" t="s">
        <v>183</v>
      </c>
      <c r="C1050" s="78"/>
      <c r="D1050" s="79"/>
      <c r="E1050" s="79"/>
      <c r="F1050" s="79"/>
      <c r="G1050" s="79"/>
      <c r="H1050" s="80"/>
      <c r="I1050" s="80"/>
      <c r="J1050" s="311"/>
    </row>
    <row r="1051" spans="1:10">
      <c r="A1051" s="68"/>
      <c r="B1051" s="77" t="s">
        <v>183</v>
      </c>
      <c r="C1051" s="78"/>
      <c r="D1051" s="79"/>
      <c r="E1051" s="79"/>
      <c r="F1051" s="79"/>
      <c r="G1051" s="79"/>
      <c r="H1051" s="80"/>
      <c r="I1051" s="80"/>
      <c r="J1051" s="311"/>
    </row>
    <row r="1052" spans="1:10">
      <c r="A1052" s="68"/>
      <c r="B1052" s="77" t="s">
        <v>183</v>
      </c>
      <c r="C1052" s="78"/>
      <c r="D1052" s="79"/>
      <c r="E1052" s="79"/>
      <c r="F1052" s="79"/>
      <c r="G1052" s="79"/>
      <c r="H1052" s="80"/>
      <c r="I1052" s="80"/>
      <c r="J1052" s="311"/>
    </row>
    <row r="1053" spans="1:10">
      <c r="A1053" s="68"/>
      <c r="B1053" s="73"/>
      <c r="C1053" s="81"/>
      <c r="D1053" s="75"/>
      <c r="E1053" s="75"/>
      <c r="F1053" s="75"/>
      <c r="G1053" s="75" t="s">
        <v>768</v>
      </c>
      <c r="H1053" s="75"/>
      <c r="I1053" s="75"/>
      <c r="J1053" s="83">
        <f>+SUBTOTAL(9,J1046:J1052)</f>
        <v>97.789999999999992</v>
      </c>
    </row>
    <row r="1054" spans="1:10">
      <c r="A1054" s="68"/>
      <c r="B1054" s="73"/>
      <c r="C1054" s="81"/>
      <c r="D1054" s="75"/>
      <c r="E1054" s="75"/>
      <c r="F1054" s="75" t="s">
        <v>769</v>
      </c>
      <c r="G1054" s="75"/>
      <c r="H1054" s="75"/>
      <c r="I1054" s="75">
        <v>0</v>
      </c>
      <c r="J1054" s="83">
        <f>+ROUND(I1054*J1053,2)</f>
        <v>0</v>
      </c>
    </row>
    <row r="1055" spans="1:10">
      <c r="A1055" s="68"/>
      <c r="B1055" s="73"/>
      <c r="C1055" s="81"/>
      <c r="D1055" s="75"/>
      <c r="E1055" s="75"/>
      <c r="F1055" s="75" t="s">
        <v>260</v>
      </c>
      <c r="G1055" s="75"/>
      <c r="H1055" s="75"/>
      <c r="I1055" s="75"/>
      <c r="J1055" s="83">
        <f>+SUBTOTAL(9,J1046:J1054)</f>
        <v>97.789999999999992</v>
      </c>
    </row>
    <row r="1056" spans="1:10">
      <c r="A1056" s="68"/>
      <c r="B1056" s="82"/>
      <c r="C1056" s="81"/>
      <c r="D1056" s="75"/>
      <c r="E1056" s="75"/>
      <c r="F1056" s="75"/>
      <c r="G1056" s="75" t="s">
        <v>770</v>
      </c>
      <c r="H1056" s="75"/>
      <c r="I1056" s="75"/>
      <c r="J1056" s="315">
        <f>+SUBTOTAL(9,J1037:J1055)</f>
        <v>309.64</v>
      </c>
    </row>
    <row r="1057" spans="1:10">
      <c r="A1057" s="68"/>
      <c r="B1057" s="82"/>
      <c r="C1057" s="81" t="s">
        <v>261</v>
      </c>
      <c r="D1057" s="75">
        <v>1</v>
      </c>
      <c r="E1057" s="75"/>
      <c r="F1057" s="75"/>
      <c r="G1057" s="75" t="s">
        <v>262</v>
      </c>
      <c r="H1057" s="75"/>
      <c r="I1057" s="75"/>
      <c r="J1057" s="315">
        <f>+ROUND(J1056/D1057,2)</f>
        <v>309.64</v>
      </c>
    </row>
    <row r="1058" spans="1:10">
      <c r="A1058" s="68"/>
      <c r="B1058" s="73" t="s">
        <v>247</v>
      </c>
      <c r="C1058" s="74" t="s">
        <v>263</v>
      </c>
      <c r="D1058" s="75"/>
      <c r="E1058" s="75"/>
      <c r="F1058" s="75"/>
      <c r="G1058" s="76" t="s">
        <v>248</v>
      </c>
      <c r="H1058" s="76" t="s">
        <v>771</v>
      </c>
      <c r="I1058" s="76" t="s">
        <v>264</v>
      </c>
      <c r="J1058" s="83" t="s">
        <v>772</v>
      </c>
    </row>
    <row r="1059" spans="1:10">
      <c r="A1059" s="68"/>
      <c r="B1059" s="73" t="s">
        <v>422</v>
      </c>
      <c r="C1059" s="74" t="s">
        <v>423</v>
      </c>
      <c r="D1059" s="75"/>
      <c r="E1059" s="75"/>
      <c r="F1059" s="75"/>
      <c r="G1059" s="76" t="s">
        <v>210</v>
      </c>
      <c r="H1059" s="76">
        <v>3019.95</v>
      </c>
      <c r="I1059" s="76">
        <v>0.25</v>
      </c>
      <c r="J1059" s="83">
        <f>+ROUND(H1059*I1059,2)</f>
        <v>754.99</v>
      </c>
    </row>
    <row r="1060" spans="1:10">
      <c r="A1060" s="68"/>
      <c r="B1060" s="77" t="s">
        <v>424</v>
      </c>
      <c r="C1060" s="78" t="s">
        <v>425</v>
      </c>
      <c r="D1060" s="79"/>
      <c r="E1060" s="79"/>
      <c r="F1060" s="79"/>
      <c r="G1060" s="80" t="s">
        <v>187</v>
      </c>
      <c r="H1060" s="80">
        <v>18.48</v>
      </c>
      <c r="I1060" s="80">
        <v>0.03</v>
      </c>
      <c r="J1060" s="311">
        <f>+ROUND(H1060*I1060,2)</f>
        <v>0.55000000000000004</v>
      </c>
    </row>
    <row r="1061" spans="1:10">
      <c r="A1061" s="68"/>
      <c r="B1061" s="77" t="s">
        <v>183</v>
      </c>
      <c r="C1061" s="78"/>
      <c r="D1061" s="79"/>
      <c r="E1061" s="79"/>
      <c r="F1061" s="79"/>
      <c r="G1061" s="80"/>
      <c r="H1061" s="80"/>
      <c r="I1061" s="80"/>
      <c r="J1061" s="311"/>
    </row>
    <row r="1062" spans="1:10">
      <c r="A1062" s="68"/>
      <c r="B1062" s="77" t="s">
        <v>183</v>
      </c>
      <c r="C1062" s="78"/>
      <c r="D1062" s="79"/>
      <c r="E1062" s="79"/>
      <c r="F1062" s="79"/>
      <c r="G1062" s="80"/>
      <c r="H1062" s="80"/>
      <c r="I1062" s="80"/>
      <c r="J1062" s="311"/>
    </row>
    <row r="1063" spans="1:10">
      <c r="A1063" s="68"/>
      <c r="B1063" s="77" t="s">
        <v>183</v>
      </c>
      <c r="C1063" s="78"/>
      <c r="D1063" s="79"/>
      <c r="E1063" s="79"/>
      <c r="F1063" s="79"/>
      <c r="G1063" s="80"/>
      <c r="H1063" s="80"/>
      <c r="I1063" s="80"/>
      <c r="J1063" s="311"/>
    </row>
    <row r="1064" spans="1:10">
      <c r="A1064" s="68"/>
      <c r="B1064" s="77" t="s">
        <v>183</v>
      </c>
      <c r="C1064" s="78"/>
      <c r="D1064" s="79"/>
      <c r="E1064" s="79"/>
      <c r="F1064" s="79"/>
      <c r="G1064" s="80"/>
      <c r="H1064" s="80"/>
      <c r="I1064" s="80"/>
      <c r="J1064" s="311"/>
    </row>
    <row r="1065" spans="1:10">
      <c r="A1065" s="68"/>
      <c r="B1065" s="77" t="s">
        <v>183</v>
      </c>
      <c r="C1065" s="78"/>
      <c r="D1065" s="79"/>
      <c r="E1065" s="79"/>
      <c r="F1065" s="79"/>
      <c r="G1065" s="80"/>
      <c r="H1065" s="80"/>
      <c r="I1065" s="80"/>
      <c r="J1065" s="311"/>
    </row>
    <row r="1066" spans="1:10">
      <c r="A1066" s="68"/>
      <c r="B1066" s="73"/>
      <c r="C1066" s="81"/>
      <c r="D1066" s="75"/>
      <c r="E1066" s="75"/>
      <c r="F1066" s="75"/>
      <c r="G1066" s="75" t="s">
        <v>268</v>
      </c>
      <c r="H1066" s="75"/>
      <c r="I1066" s="75"/>
      <c r="J1066" s="83">
        <f>+SUBTOTAL(9,J1059:J1065)</f>
        <v>755.54</v>
      </c>
    </row>
    <row r="1067" spans="1:10">
      <c r="A1067" s="68"/>
      <c r="B1067" s="73" t="s">
        <v>247</v>
      </c>
      <c r="C1067" s="74" t="s">
        <v>269</v>
      </c>
      <c r="D1067" s="75"/>
      <c r="E1067" s="75"/>
      <c r="F1067" s="75"/>
      <c r="G1067" s="76" t="s">
        <v>248</v>
      </c>
      <c r="H1067" s="76" t="s">
        <v>771</v>
      </c>
      <c r="I1067" s="76" t="s">
        <v>264</v>
      </c>
      <c r="J1067" s="83" t="s">
        <v>772</v>
      </c>
    </row>
    <row r="1068" spans="1:10">
      <c r="A1068" s="68"/>
      <c r="B1068" s="73" t="s">
        <v>183</v>
      </c>
      <c r="C1068" s="74"/>
      <c r="D1068" s="75"/>
      <c r="E1068" s="75"/>
      <c r="F1068" s="75"/>
      <c r="G1068" s="76"/>
      <c r="H1068" s="76"/>
      <c r="I1068" s="76"/>
      <c r="J1068" s="83"/>
    </row>
    <row r="1069" spans="1:10">
      <c r="A1069" s="68"/>
      <c r="B1069" s="77" t="s">
        <v>183</v>
      </c>
      <c r="C1069" s="78"/>
      <c r="D1069" s="79"/>
      <c r="E1069" s="79"/>
      <c r="F1069" s="79"/>
      <c r="G1069" s="80"/>
      <c r="H1069" s="80"/>
      <c r="I1069" s="80"/>
      <c r="J1069" s="311"/>
    </row>
    <row r="1070" spans="1:10">
      <c r="A1070" s="68"/>
      <c r="B1070" s="77" t="s">
        <v>183</v>
      </c>
      <c r="C1070" s="78"/>
      <c r="D1070" s="79"/>
      <c r="E1070" s="79"/>
      <c r="F1070" s="79"/>
      <c r="G1070" s="80"/>
      <c r="H1070" s="80"/>
      <c r="I1070" s="80"/>
      <c r="J1070" s="311"/>
    </row>
    <row r="1071" spans="1:10">
      <c r="A1071" s="68"/>
      <c r="B1071" s="77" t="s">
        <v>183</v>
      </c>
      <c r="C1071" s="78"/>
      <c r="D1071" s="79"/>
      <c r="E1071" s="79"/>
      <c r="F1071" s="79"/>
      <c r="G1071" s="80"/>
      <c r="H1071" s="80"/>
      <c r="I1071" s="80"/>
      <c r="J1071" s="311"/>
    </row>
    <row r="1072" spans="1:10">
      <c r="A1072" s="68"/>
      <c r="B1072" s="77" t="s">
        <v>183</v>
      </c>
      <c r="C1072" s="78"/>
      <c r="D1072" s="79"/>
      <c r="E1072" s="79"/>
      <c r="F1072" s="79"/>
      <c r="G1072" s="80"/>
      <c r="H1072" s="80"/>
      <c r="I1072" s="80"/>
      <c r="J1072" s="311"/>
    </row>
    <row r="1073" spans="1:10">
      <c r="A1073" s="68"/>
      <c r="B1073" s="73"/>
      <c r="C1073" s="81"/>
      <c r="D1073" s="75"/>
      <c r="E1073" s="75"/>
      <c r="F1073" s="75"/>
      <c r="G1073" s="75" t="s">
        <v>270</v>
      </c>
      <c r="H1073" s="75"/>
      <c r="I1073" s="75"/>
      <c r="J1073" s="83">
        <f>+SUBTOTAL(9,J1068:J1072)</f>
        <v>0</v>
      </c>
    </row>
    <row r="1074" spans="1:10">
      <c r="A1074" s="68"/>
      <c r="B1074" s="73" t="s">
        <v>247</v>
      </c>
      <c r="C1074" s="74" t="s">
        <v>273</v>
      </c>
      <c r="D1074" s="76" t="s">
        <v>274</v>
      </c>
      <c r="E1074" s="76" t="s">
        <v>777</v>
      </c>
      <c r="F1074" s="76" t="s">
        <v>778</v>
      </c>
      <c r="G1074" s="76" t="s">
        <v>779</v>
      </c>
      <c r="H1074" s="76" t="s">
        <v>780</v>
      </c>
      <c r="I1074" s="76" t="s">
        <v>264</v>
      </c>
      <c r="J1074" s="83" t="s">
        <v>781</v>
      </c>
    </row>
    <row r="1075" spans="1:10">
      <c r="A1075" s="68"/>
      <c r="B1075" s="73" t="s">
        <v>426</v>
      </c>
      <c r="C1075" s="74" t="s">
        <v>427</v>
      </c>
      <c r="D1075" s="76" t="s">
        <v>275</v>
      </c>
      <c r="E1075" s="76">
        <v>0</v>
      </c>
      <c r="F1075" s="76">
        <v>1.93</v>
      </c>
      <c r="G1075" s="76">
        <v>1.93</v>
      </c>
      <c r="H1075" s="76">
        <v>1.81</v>
      </c>
      <c r="I1075" s="76">
        <v>0.03</v>
      </c>
      <c r="J1075" s="83">
        <f>+ROUND(G1075*H1075*I1075,2)</f>
        <v>0.1</v>
      </c>
    </row>
    <row r="1076" spans="1:10">
      <c r="A1076" s="68"/>
      <c r="B1076" s="77" t="s">
        <v>183</v>
      </c>
      <c r="C1076" s="78"/>
      <c r="D1076" s="80"/>
      <c r="E1076" s="80"/>
      <c r="F1076" s="80"/>
      <c r="G1076" s="80"/>
      <c r="H1076" s="80"/>
      <c r="I1076" s="80"/>
      <c r="J1076" s="311"/>
    </row>
    <row r="1077" spans="1:10">
      <c r="A1077" s="68"/>
      <c r="B1077" s="77" t="s">
        <v>183</v>
      </c>
      <c r="C1077" s="78"/>
      <c r="D1077" s="80"/>
      <c r="E1077" s="80"/>
      <c r="F1077" s="80"/>
      <c r="G1077" s="80"/>
      <c r="H1077" s="80"/>
      <c r="I1077" s="80"/>
      <c r="J1077" s="311"/>
    </row>
    <row r="1078" spans="1:10">
      <c r="A1078" s="68"/>
      <c r="B1078" s="77" t="s">
        <v>183</v>
      </c>
      <c r="C1078" s="78"/>
      <c r="D1078" s="80"/>
      <c r="E1078" s="80"/>
      <c r="F1078" s="80"/>
      <c r="G1078" s="80"/>
      <c r="H1078" s="80"/>
      <c r="I1078" s="80"/>
      <c r="J1078" s="311"/>
    </row>
    <row r="1079" spans="1:10">
      <c r="A1079" s="68"/>
      <c r="B1079" s="77" t="s">
        <v>183</v>
      </c>
      <c r="C1079" s="78"/>
      <c r="D1079" s="80"/>
      <c r="E1079" s="80"/>
      <c r="F1079" s="80"/>
      <c r="G1079" s="80"/>
      <c r="H1079" s="80"/>
      <c r="I1079" s="80"/>
      <c r="J1079" s="311"/>
    </row>
    <row r="1080" spans="1:10">
      <c r="A1080" s="68"/>
      <c r="B1080" s="77" t="s">
        <v>183</v>
      </c>
      <c r="C1080" s="78"/>
      <c r="D1080" s="80"/>
      <c r="E1080" s="80"/>
      <c r="F1080" s="80"/>
      <c r="G1080" s="80"/>
      <c r="H1080" s="80"/>
      <c r="I1080" s="80"/>
      <c r="J1080" s="311"/>
    </row>
    <row r="1081" spans="1:10">
      <c r="A1081" s="68"/>
      <c r="B1081" s="77" t="s">
        <v>183</v>
      </c>
      <c r="C1081" s="78"/>
      <c r="D1081" s="80"/>
      <c r="E1081" s="80"/>
      <c r="F1081" s="80"/>
      <c r="G1081" s="80"/>
      <c r="H1081" s="80"/>
      <c r="I1081" s="80"/>
      <c r="J1081" s="311"/>
    </row>
    <row r="1082" spans="1:10">
      <c r="A1082" s="68"/>
      <c r="B1082" s="73"/>
      <c r="C1082" s="81"/>
      <c r="D1082" s="75"/>
      <c r="E1082" s="75"/>
      <c r="F1082" s="75"/>
      <c r="G1082" s="75" t="s">
        <v>277</v>
      </c>
      <c r="H1082" s="75"/>
      <c r="I1082" s="75"/>
      <c r="J1082" s="83">
        <f>+SUBTOTAL(9,J1075:J1081)</f>
        <v>0.1</v>
      </c>
    </row>
    <row r="1083" spans="1:10">
      <c r="A1083" s="68"/>
      <c r="B1083" s="73" t="s">
        <v>278</v>
      </c>
      <c r="C1083" s="81"/>
      <c r="D1083" s="75"/>
      <c r="E1083" s="75"/>
      <c r="F1083" s="75"/>
      <c r="G1083" s="75"/>
      <c r="H1083" s="75"/>
      <c r="I1083" s="75"/>
      <c r="J1083" s="83">
        <f>+SUBTOTAL(9,J1057:J1081)</f>
        <v>1065.28</v>
      </c>
    </row>
    <row r="1084" spans="1:10">
      <c r="A1084" s="68"/>
      <c r="B1084" s="73" t="s">
        <v>279</v>
      </c>
      <c r="C1084" s="81"/>
      <c r="D1084" s="75">
        <v>0</v>
      </c>
      <c r="E1084" s="75"/>
      <c r="F1084" s="75"/>
      <c r="G1084" s="75"/>
      <c r="H1084" s="75"/>
      <c r="I1084" s="75"/>
      <c r="J1084" s="83">
        <f>+ROUND(J1083*D1084/100,2)</f>
        <v>0</v>
      </c>
    </row>
    <row r="1085" spans="1:10" ht="14.4" thickBot="1">
      <c r="A1085" s="68"/>
      <c r="B1085" s="73" t="s">
        <v>280</v>
      </c>
      <c r="C1085" s="81"/>
      <c r="D1085" s="75"/>
      <c r="E1085" s="75"/>
      <c r="F1085" s="75"/>
      <c r="G1085" s="75"/>
      <c r="H1085" s="75"/>
      <c r="I1085" s="75"/>
      <c r="J1085" s="83">
        <f>+J1083+ J1084</f>
        <v>1065.28</v>
      </c>
    </row>
    <row r="1086" spans="1:10">
      <c r="A1086" s="68"/>
      <c r="B1086" s="69" t="s">
        <v>213</v>
      </c>
      <c r="C1086" s="70"/>
      <c r="D1086" s="72"/>
      <c r="E1086" s="72"/>
      <c r="F1086" s="72" t="s">
        <v>783</v>
      </c>
      <c r="G1086" s="72"/>
      <c r="H1086" s="72"/>
      <c r="I1086" s="72" t="s">
        <v>840</v>
      </c>
      <c r="J1086" s="310"/>
    </row>
    <row r="1087" spans="1:10">
      <c r="A1087" s="68"/>
      <c r="B1087" s="77" t="s">
        <v>785</v>
      </c>
      <c r="C1087" s="68"/>
      <c r="D1087" s="79"/>
      <c r="E1087" s="79"/>
      <c r="F1087" s="79" t="s">
        <v>786</v>
      </c>
      <c r="G1087" s="79"/>
      <c r="H1087" s="79"/>
      <c r="I1087" s="79"/>
      <c r="J1087" s="316"/>
    </row>
    <row r="1088" spans="1:10">
      <c r="A1088" s="68"/>
      <c r="B1088" s="77" t="s">
        <v>787</v>
      </c>
      <c r="C1088" s="68"/>
      <c r="D1088" s="79"/>
      <c r="E1088" s="79"/>
      <c r="F1088" s="79" t="s">
        <v>788</v>
      </c>
      <c r="G1088" s="79"/>
      <c r="H1088" s="79"/>
      <c r="I1088" s="79"/>
      <c r="J1088" s="316"/>
    </row>
    <row r="1089" spans="1:10" ht="14.4" thickBot="1">
      <c r="A1089" s="68"/>
      <c r="B1089" s="84" t="s">
        <v>789</v>
      </c>
      <c r="C1089" s="68"/>
      <c r="D1089" s="79"/>
      <c r="E1089" s="79"/>
      <c r="F1089" s="79"/>
      <c r="G1089" s="79"/>
      <c r="H1089" s="79"/>
      <c r="I1089" s="79"/>
      <c r="J1089" s="317"/>
    </row>
    <row r="1090" spans="1:10">
      <c r="A1090" s="68"/>
      <c r="B1090" s="70"/>
      <c r="C1090" s="70"/>
      <c r="D1090" s="72"/>
      <c r="E1090" s="72"/>
      <c r="F1090" s="72"/>
      <c r="G1090" s="72"/>
      <c r="H1090" s="72"/>
      <c r="I1090" s="72"/>
      <c r="J1090" s="72"/>
    </row>
    <row r="1091" spans="1:10" ht="14.4" thickBot="1">
      <c r="A1091" s="68"/>
      <c r="B1091" s="68"/>
      <c r="C1091" s="68"/>
      <c r="D1091" s="79"/>
      <c r="E1091" s="79"/>
      <c r="F1091" s="79"/>
      <c r="G1091" s="79"/>
      <c r="H1091" s="79"/>
      <c r="I1091" s="79"/>
      <c r="J1091" s="79"/>
    </row>
    <row r="1092" spans="1:10">
      <c r="A1092" s="68"/>
      <c r="B1092" s="69"/>
      <c r="C1092" s="70"/>
      <c r="D1092" s="71" t="s">
        <v>246</v>
      </c>
      <c r="E1092" s="71"/>
      <c r="F1092" s="71"/>
      <c r="G1092" s="72"/>
      <c r="H1092" s="72"/>
      <c r="I1092" s="72"/>
      <c r="J1092" s="310"/>
    </row>
    <row r="1093" spans="1:10">
      <c r="A1093" s="68"/>
      <c r="B1093" s="73" t="s">
        <v>247</v>
      </c>
      <c r="C1093" s="74" t="s">
        <v>69</v>
      </c>
      <c r="D1093" s="75"/>
      <c r="E1093" s="75"/>
      <c r="F1093" s="75"/>
      <c r="G1093" s="75"/>
      <c r="H1093" s="76" t="s">
        <v>759</v>
      </c>
      <c r="I1093" s="75"/>
      <c r="J1093" s="83" t="s">
        <v>248</v>
      </c>
    </row>
    <row r="1094" spans="1:10">
      <c r="A1094" s="68"/>
      <c r="B1094" s="77" t="s">
        <v>183</v>
      </c>
      <c r="C1094" s="78" t="s">
        <v>193</v>
      </c>
      <c r="D1094" s="79"/>
      <c r="E1094" s="79"/>
      <c r="F1094" s="79"/>
      <c r="G1094" s="79"/>
      <c r="H1094" s="80" t="s">
        <v>761</v>
      </c>
      <c r="I1094" s="79"/>
      <c r="J1094" s="311" t="s">
        <v>184</v>
      </c>
    </row>
    <row r="1095" spans="1:10">
      <c r="A1095" s="68"/>
      <c r="B1095" s="73"/>
      <c r="C1095" s="74"/>
      <c r="D1095" s="75"/>
      <c r="E1095" s="76"/>
      <c r="F1095" s="76" t="s">
        <v>249</v>
      </c>
      <c r="G1095" s="76"/>
      <c r="H1095" s="76" t="s">
        <v>250</v>
      </c>
      <c r="I1095" s="76"/>
      <c r="J1095" s="83" t="s">
        <v>762</v>
      </c>
    </row>
    <row r="1096" spans="1:10">
      <c r="A1096" s="68"/>
      <c r="B1096" s="77" t="s">
        <v>247</v>
      </c>
      <c r="C1096" s="78" t="s">
        <v>251</v>
      </c>
      <c r="D1096" s="79"/>
      <c r="E1096" s="80" t="s">
        <v>182</v>
      </c>
      <c r="F1096" s="76" t="s">
        <v>252</v>
      </c>
      <c r="G1096" s="76" t="s">
        <v>253</v>
      </c>
      <c r="H1096" s="76" t="s">
        <v>252</v>
      </c>
      <c r="I1096" s="312" t="s">
        <v>253</v>
      </c>
      <c r="J1096" s="311" t="s">
        <v>763</v>
      </c>
    </row>
    <row r="1097" spans="1:10">
      <c r="A1097" s="68"/>
      <c r="B1097" s="73" t="s">
        <v>183</v>
      </c>
      <c r="C1097" s="74"/>
      <c r="D1097" s="75"/>
      <c r="E1097" s="76"/>
      <c r="F1097" s="76"/>
      <c r="G1097" s="76"/>
      <c r="H1097" s="76"/>
      <c r="I1097" s="76"/>
      <c r="J1097" s="83"/>
    </row>
    <row r="1098" spans="1:10">
      <c r="A1098" s="68"/>
      <c r="B1098" s="77" t="s">
        <v>183</v>
      </c>
      <c r="C1098" s="78"/>
      <c r="D1098" s="79"/>
      <c r="E1098" s="80"/>
      <c r="F1098" s="80"/>
      <c r="G1098" s="80"/>
      <c r="H1098" s="80"/>
      <c r="I1098" s="80"/>
      <c r="J1098" s="311"/>
    </row>
    <row r="1099" spans="1:10">
      <c r="A1099" s="68"/>
      <c r="B1099" s="77" t="s">
        <v>183</v>
      </c>
      <c r="C1099" s="78"/>
      <c r="D1099" s="79"/>
      <c r="E1099" s="80"/>
      <c r="F1099" s="80"/>
      <c r="G1099" s="80"/>
      <c r="H1099" s="80"/>
      <c r="I1099" s="80"/>
      <c r="J1099" s="311"/>
    </row>
    <row r="1100" spans="1:10">
      <c r="A1100" s="68"/>
      <c r="B1100" s="77" t="s">
        <v>183</v>
      </c>
      <c r="C1100" s="78"/>
      <c r="D1100" s="79"/>
      <c r="E1100" s="80"/>
      <c r="F1100" s="80"/>
      <c r="G1100" s="80"/>
      <c r="H1100" s="80"/>
      <c r="I1100" s="80"/>
      <c r="J1100" s="311"/>
    </row>
    <row r="1101" spans="1:10">
      <c r="A1101" s="68"/>
      <c r="B1101" s="77" t="s">
        <v>183</v>
      </c>
      <c r="C1101" s="78"/>
      <c r="D1101" s="79"/>
      <c r="E1101" s="80"/>
      <c r="F1101" s="80"/>
      <c r="G1101" s="80"/>
      <c r="H1101" s="80"/>
      <c r="I1101" s="80"/>
      <c r="J1101" s="311"/>
    </row>
    <row r="1102" spans="1:10">
      <c r="A1102" s="68"/>
      <c r="B1102" s="77" t="s">
        <v>183</v>
      </c>
      <c r="C1102" s="78"/>
      <c r="D1102" s="79"/>
      <c r="E1102" s="80"/>
      <c r="F1102" s="80"/>
      <c r="G1102" s="80"/>
      <c r="H1102" s="80"/>
      <c r="I1102" s="80"/>
      <c r="J1102" s="311"/>
    </row>
    <row r="1103" spans="1:10">
      <c r="A1103" s="68"/>
      <c r="B1103" s="77" t="s">
        <v>183</v>
      </c>
      <c r="C1103" s="78"/>
      <c r="D1103" s="79"/>
      <c r="E1103" s="80"/>
      <c r="F1103" s="80"/>
      <c r="G1103" s="80"/>
      <c r="H1103" s="80"/>
      <c r="I1103" s="80"/>
      <c r="J1103" s="311"/>
    </row>
    <row r="1104" spans="1:10">
      <c r="A1104" s="68"/>
      <c r="B1104" s="73"/>
      <c r="C1104" s="81"/>
      <c r="D1104" s="75"/>
      <c r="E1104" s="75"/>
      <c r="F1104" s="75"/>
      <c r="G1104" s="75" t="s">
        <v>764</v>
      </c>
      <c r="H1104" s="75"/>
      <c r="I1104" s="75"/>
      <c r="J1104" s="83">
        <f>+SUBTOTAL(9,J1097:J1103)</f>
        <v>0</v>
      </c>
    </row>
    <row r="1105" spans="1:10">
      <c r="A1105" s="68"/>
      <c r="B1105" s="73" t="s">
        <v>247</v>
      </c>
      <c r="C1105" s="74" t="s">
        <v>765</v>
      </c>
      <c r="D1105" s="75"/>
      <c r="E1105" s="75"/>
      <c r="F1105" s="75"/>
      <c r="G1105" s="75"/>
      <c r="H1105" s="76" t="s">
        <v>182</v>
      </c>
      <c r="I1105" s="76" t="s">
        <v>766</v>
      </c>
      <c r="J1105" s="83" t="s">
        <v>767</v>
      </c>
    </row>
    <row r="1106" spans="1:10">
      <c r="A1106" s="68"/>
      <c r="B1106" s="73" t="s">
        <v>183</v>
      </c>
      <c r="C1106" s="74"/>
      <c r="D1106" s="75"/>
      <c r="E1106" s="75"/>
      <c r="F1106" s="75"/>
      <c r="G1106" s="75"/>
      <c r="H1106" s="76"/>
      <c r="I1106" s="76"/>
      <c r="J1106" s="83"/>
    </row>
    <row r="1107" spans="1:10">
      <c r="A1107" s="68"/>
      <c r="B1107" s="77" t="s">
        <v>183</v>
      </c>
      <c r="C1107" s="78"/>
      <c r="D1107" s="79"/>
      <c r="E1107" s="79"/>
      <c r="F1107" s="79"/>
      <c r="G1107" s="79"/>
      <c r="H1107" s="80"/>
      <c r="I1107" s="80"/>
      <c r="J1107" s="311"/>
    </row>
    <row r="1108" spans="1:10">
      <c r="A1108" s="68"/>
      <c r="B1108" s="77" t="s">
        <v>183</v>
      </c>
      <c r="C1108" s="78"/>
      <c r="D1108" s="79"/>
      <c r="E1108" s="79"/>
      <c r="F1108" s="79"/>
      <c r="G1108" s="79"/>
      <c r="H1108" s="80"/>
      <c r="I1108" s="80"/>
      <c r="J1108" s="311"/>
    </row>
    <row r="1109" spans="1:10">
      <c r="A1109" s="68"/>
      <c r="B1109" s="77" t="s">
        <v>183</v>
      </c>
      <c r="C1109" s="78"/>
      <c r="D1109" s="79"/>
      <c r="E1109" s="79"/>
      <c r="F1109" s="79"/>
      <c r="G1109" s="79"/>
      <c r="H1109" s="80"/>
      <c r="I1109" s="80"/>
      <c r="J1109" s="311"/>
    </row>
    <row r="1110" spans="1:10">
      <c r="A1110" s="68"/>
      <c r="B1110" s="77" t="s">
        <v>183</v>
      </c>
      <c r="C1110" s="78"/>
      <c r="D1110" s="79"/>
      <c r="E1110" s="79"/>
      <c r="F1110" s="79"/>
      <c r="G1110" s="79"/>
      <c r="H1110" s="80"/>
      <c r="I1110" s="80"/>
      <c r="J1110" s="311"/>
    </row>
    <row r="1111" spans="1:10">
      <c r="A1111" s="68"/>
      <c r="B1111" s="77" t="s">
        <v>183</v>
      </c>
      <c r="C1111" s="78"/>
      <c r="D1111" s="79"/>
      <c r="E1111" s="79"/>
      <c r="F1111" s="79"/>
      <c r="G1111" s="79"/>
      <c r="H1111" s="80"/>
      <c r="I1111" s="80"/>
      <c r="J1111" s="311"/>
    </row>
    <row r="1112" spans="1:10">
      <c r="A1112" s="68"/>
      <c r="B1112" s="77" t="s">
        <v>183</v>
      </c>
      <c r="C1112" s="78"/>
      <c r="D1112" s="79"/>
      <c r="E1112" s="79"/>
      <c r="F1112" s="79"/>
      <c r="G1112" s="79"/>
      <c r="H1112" s="80"/>
      <c r="I1112" s="80"/>
      <c r="J1112" s="311"/>
    </row>
    <row r="1113" spans="1:10">
      <c r="A1113" s="68"/>
      <c r="B1113" s="73"/>
      <c r="C1113" s="81"/>
      <c r="D1113" s="75"/>
      <c r="E1113" s="75"/>
      <c r="F1113" s="75"/>
      <c r="G1113" s="75" t="s">
        <v>768</v>
      </c>
      <c r="H1113" s="75"/>
      <c r="I1113" s="75"/>
      <c r="J1113" s="83">
        <f>+SUBTOTAL(9,J1106:J1112)</f>
        <v>0</v>
      </c>
    </row>
    <row r="1114" spans="1:10">
      <c r="A1114" s="68"/>
      <c r="B1114" s="73"/>
      <c r="C1114" s="81"/>
      <c r="D1114" s="75"/>
      <c r="E1114" s="75"/>
      <c r="F1114" s="75" t="s">
        <v>769</v>
      </c>
      <c r="G1114" s="75"/>
      <c r="H1114" s="75"/>
      <c r="I1114" s="75">
        <v>0</v>
      </c>
      <c r="J1114" s="83">
        <f>+ROUND(I1114*J1113,2)</f>
        <v>0</v>
      </c>
    </row>
    <row r="1115" spans="1:10">
      <c r="A1115" s="68"/>
      <c r="B1115" s="73"/>
      <c r="C1115" s="81"/>
      <c r="D1115" s="75"/>
      <c r="E1115" s="75"/>
      <c r="F1115" s="75" t="s">
        <v>260</v>
      </c>
      <c r="G1115" s="75"/>
      <c r="H1115" s="75"/>
      <c r="I1115" s="75"/>
      <c r="J1115" s="83">
        <f>+SUBTOTAL(9,J1106:J1114)</f>
        <v>0</v>
      </c>
    </row>
    <row r="1116" spans="1:10">
      <c r="A1116" s="68"/>
      <c r="B1116" s="82"/>
      <c r="C1116" s="81"/>
      <c r="D1116" s="75"/>
      <c r="E1116" s="75"/>
      <c r="F1116" s="75"/>
      <c r="G1116" s="75" t="s">
        <v>770</v>
      </c>
      <c r="H1116" s="75"/>
      <c r="I1116" s="75"/>
      <c r="J1116" s="315">
        <f>+SUBTOTAL(9,J1097:J1115)</f>
        <v>0</v>
      </c>
    </row>
    <row r="1117" spans="1:10">
      <c r="A1117" s="68"/>
      <c r="B1117" s="82"/>
      <c r="C1117" s="81" t="s">
        <v>261</v>
      </c>
      <c r="D1117" s="75">
        <v>1</v>
      </c>
      <c r="E1117" s="75"/>
      <c r="F1117" s="75"/>
      <c r="G1117" s="75" t="s">
        <v>262</v>
      </c>
      <c r="H1117" s="75"/>
      <c r="I1117" s="75"/>
      <c r="J1117" s="315">
        <f>+ROUND(J1116/D1117,2)</f>
        <v>0</v>
      </c>
    </row>
    <row r="1118" spans="1:10">
      <c r="A1118" s="68"/>
      <c r="B1118" s="73" t="s">
        <v>247</v>
      </c>
      <c r="C1118" s="74" t="s">
        <v>263</v>
      </c>
      <c r="D1118" s="75"/>
      <c r="E1118" s="75"/>
      <c r="F1118" s="75"/>
      <c r="G1118" s="76" t="s">
        <v>248</v>
      </c>
      <c r="H1118" s="76" t="s">
        <v>771</v>
      </c>
      <c r="I1118" s="76" t="s">
        <v>264</v>
      </c>
      <c r="J1118" s="83" t="s">
        <v>772</v>
      </c>
    </row>
    <row r="1119" spans="1:10">
      <c r="A1119" s="68"/>
      <c r="B1119" s="73" t="s">
        <v>183</v>
      </c>
      <c r="C1119" s="74"/>
      <c r="D1119" s="75"/>
      <c r="E1119" s="75"/>
      <c r="F1119" s="75"/>
      <c r="G1119" s="76"/>
      <c r="H1119" s="76"/>
      <c r="I1119" s="76"/>
      <c r="J1119" s="83"/>
    </row>
    <row r="1120" spans="1:10">
      <c r="A1120" s="68"/>
      <c r="B1120" s="77" t="s">
        <v>183</v>
      </c>
      <c r="C1120" s="78"/>
      <c r="D1120" s="79"/>
      <c r="E1120" s="79"/>
      <c r="F1120" s="79"/>
      <c r="G1120" s="80"/>
      <c r="H1120" s="80"/>
      <c r="I1120" s="80"/>
      <c r="J1120" s="311"/>
    </row>
    <row r="1121" spans="1:10">
      <c r="A1121" s="68"/>
      <c r="B1121" s="77" t="s">
        <v>183</v>
      </c>
      <c r="C1121" s="78"/>
      <c r="D1121" s="79"/>
      <c r="E1121" s="79"/>
      <c r="F1121" s="79"/>
      <c r="G1121" s="80"/>
      <c r="H1121" s="80"/>
      <c r="I1121" s="80"/>
      <c r="J1121" s="311"/>
    </row>
    <row r="1122" spans="1:10">
      <c r="A1122" s="68"/>
      <c r="B1122" s="77" t="s">
        <v>183</v>
      </c>
      <c r="C1122" s="78"/>
      <c r="D1122" s="79"/>
      <c r="E1122" s="79"/>
      <c r="F1122" s="79"/>
      <c r="G1122" s="80"/>
      <c r="H1122" s="80"/>
      <c r="I1122" s="80"/>
      <c r="J1122" s="311"/>
    </row>
    <row r="1123" spans="1:10">
      <c r="A1123" s="68"/>
      <c r="B1123" s="77" t="s">
        <v>183</v>
      </c>
      <c r="C1123" s="78"/>
      <c r="D1123" s="79"/>
      <c r="E1123" s="79"/>
      <c r="F1123" s="79"/>
      <c r="G1123" s="80"/>
      <c r="H1123" s="80"/>
      <c r="I1123" s="80"/>
      <c r="J1123" s="311"/>
    </row>
    <row r="1124" spans="1:10">
      <c r="A1124" s="68"/>
      <c r="B1124" s="77" t="s">
        <v>183</v>
      </c>
      <c r="C1124" s="78"/>
      <c r="D1124" s="79"/>
      <c r="E1124" s="79"/>
      <c r="F1124" s="79"/>
      <c r="G1124" s="80"/>
      <c r="H1124" s="80"/>
      <c r="I1124" s="80"/>
      <c r="J1124" s="311"/>
    </row>
    <row r="1125" spans="1:10">
      <c r="A1125" s="68"/>
      <c r="B1125" s="77" t="s">
        <v>183</v>
      </c>
      <c r="C1125" s="78"/>
      <c r="D1125" s="79"/>
      <c r="E1125" s="79"/>
      <c r="F1125" s="79"/>
      <c r="G1125" s="80"/>
      <c r="H1125" s="80"/>
      <c r="I1125" s="80"/>
      <c r="J1125" s="311"/>
    </row>
    <row r="1126" spans="1:10">
      <c r="A1126" s="68"/>
      <c r="B1126" s="73"/>
      <c r="C1126" s="81"/>
      <c r="D1126" s="75"/>
      <c r="E1126" s="75"/>
      <c r="F1126" s="75"/>
      <c r="G1126" s="75" t="s">
        <v>268</v>
      </c>
      <c r="H1126" s="75"/>
      <c r="I1126" s="75"/>
      <c r="J1126" s="83">
        <f>+SUBTOTAL(9,J1119:J1125)</f>
        <v>0</v>
      </c>
    </row>
    <row r="1127" spans="1:10">
      <c r="A1127" s="68"/>
      <c r="B1127" s="73" t="s">
        <v>247</v>
      </c>
      <c r="C1127" s="74" t="s">
        <v>269</v>
      </c>
      <c r="D1127" s="75"/>
      <c r="E1127" s="75"/>
      <c r="F1127" s="75"/>
      <c r="G1127" s="76" t="s">
        <v>248</v>
      </c>
      <c r="H1127" s="76" t="s">
        <v>771</v>
      </c>
      <c r="I1127" s="76" t="s">
        <v>264</v>
      </c>
      <c r="J1127" s="83" t="s">
        <v>772</v>
      </c>
    </row>
    <row r="1128" spans="1:10">
      <c r="A1128" s="68"/>
      <c r="B1128" s="73" t="s">
        <v>841</v>
      </c>
      <c r="C1128" s="74" t="s">
        <v>842</v>
      </c>
      <c r="D1128" s="75"/>
      <c r="E1128" s="75"/>
      <c r="F1128" s="75"/>
      <c r="G1128" s="76" t="s">
        <v>184</v>
      </c>
      <c r="H1128" s="76">
        <v>655.29999999999995</v>
      </c>
      <c r="I1128" s="76">
        <v>1</v>
      </c>
      <c r="J1128" s="83">
        <f>+ROUND(H1128*I1128,2)</f>
        <v>655.29999999999995</v>
      </c>
    </row>
    <row r="1129" spans="1:10">
      <c r="A1129" s="68"/>
      <c r="B1129" s="77" t="s">
        <v>183</v>
      </c>
      <c r="C1129" s="78"/>
      <c r="D1129" s="79"/>
      <c r="E1129" s="79"/>
      <c r="F1129" s="79"/>
      <c r="G1129" s="80"/>
      <c r="H1129" s="80"/>
      <c r="I1129" s="80"/>
      <c r="J1129" s="311"/>
    </row>
    <row r="1130" spans="1:10">
      <c r="A1130" s="68"/>
      <c r="B1130" s="77" t="s">
        <v>183</v>
      </c>
      <c r="C1130" s="78"/>
      <c r="D1130" s="79"/>
      <c r="E1130" s="79"/>
      <c r="F1130" s="79"/>
      <c r="G1130" s="80"/>
      <c r="H1130" s="80"/>
      <c r="I1130" s="80"/>
      <c r="J1130" s="311"/>
    </row>
    <row r="1131" spans="1:10">
      <c r="A1131" s="68"/>
      <c r="B1131" s="77" t="s">
        <v>183</v>
      </c>
      <c r="C1131" s="78"/>
      <c r="D1131" s="79"/>
      <c r="E1131" s="79"/>
      <c r="F1131" s="79"/>
      <c r="G1131" s="80"/>
      <c r="H1131" s="80"/>
      <c r="I1131" s="80"/>
      <c r="J1131" s="311"/>
    </row>
    <row r="1132" spans="1:10">
      <c r="A1132" s="68"/>
      <c r="B1132" s="77" t="s">
        <v>183</v>
      </c>
      <c r="C1132" s="78"/>
      <c r="D1132" s="79"/>
      <c r="E1132" s="79"/>
      <c r="F1132" s="79"/>
      <c r="G1132" s="80"/>
      <c r="H1132" s="80"/>
      <c r="I1132" s="80"/>
      <c r="J1132" s="311"/>
    </row>
    <row r="1133" spans="1:10">
      <c r="A1133" s="68"/>
      <c r="B1133" s="73"/>
      <c r="C1133" s="81"/>
      <c r="D1133" s="75"/>
      <c r="E1133" s="75"/>
      <c r="F1133" s="75"/>
      <c r="G1133" s="75" t="s">
        <v>270</v>
      </c>
      <c r="H1133" s="75"/>
      <c r="I1133" s="75"/>
      <c r="J1133" s="83">
        <f>+SUBTOTAL(9,J1128:J1132)</f>
        <v>655.29999999999995</v>
      </c>
    </row>
    <row r="1134" spans="1:10">
      <c r="A1134" s="68"/>
      <c r="B1134" s="73" t="s">
        <v>247</v>
      </c>
      <c r="C1134" s="74" t="s">
        <v>273</v>
      </c>
      <c r="D1134" s="76" t="s">
        <v>274</v>
      </c>
      <c r="E1134" s="76" t="s">
        <v>777</v>
      </c>
      <c r="F1134" s="76" t="s">
        <v>778</v>
      </c>
      <c r="G1134" s="76" t="s">
        <v>779</v>
      </c>
      <c r="H1134" s="76" t="s">
        <v>780</v>
      </c>
      <c r="I1134" s="76" t="s">
        <v>264</v>
      </c>
      <c r="J1134" s="83" t="s">
        <v>781</v>
      </c>
    </row>
    <row r="1135" spans="1:10">
      <c r="A1135" s="68"/>
      <c r="B1135" s="73" t="s">
        <v>183</v>
      </c>
      <c r="C1135" s="74"/>
      <c r="D1135" s="76"/>
      <c r="E1135" s="76"/>
      <c r="F1135" s="76"/>
      <c r="G1135" s="76"/>
      <c r="H1135" s="76"/>
      <c r="I1135" s="76"/>
      <c r="J1135" s="83"/>
    </row>
    <row r="1136" spans="1:10">
      <c r="A1136" s="68"/>
      <c r="B1136" s="77" t="s">
        <v>183</v>
      </c>
      <c r="C1136" s="78"/>
      <c r="D1136" s="80"/>
      <c r="E1136" s="80"/>
      <c r="F1136" s="80"/>
      <c r="G1136" s="80"/>
      <c r="H1136" s="80"/>
      <c r="I1136" s="80"/>
      <c r="J1136" s="311"/>
    </row>
    <row r="1137" spans="1:10">
      <c r="A1137" s="68"/>
      <c r="B1137" s="77" t="s">
        <v>183</v>
      </c>
      <c r="C1137" s="78"/>
      <c r="D1137" s="80"/>
      <c r="E1137" s="80"/>
      <c r="F1137" s="80"/>
      <c r="G1137" s="80"/>
      <c r="H1137" s="80"/>
      <c r="I1137" s="80"/>
      <c r="J1137" s="311"/>
    </row>
    <row r="1138" spans="1:10">
      <c r="A1138" s="68"/>
      <c r="B1138" s="77" t="s">
        <v>183</v>
      </c>
      <c r="C1138" s="78"/>
      <c r="D1138" s="80"/>
      <c r="E1138" s="80"/>
      <c r="F1138" s="80"/>
      <c r="G1138" s="80"/>
      <c r="H1138" s="80"/>
      <c r="I1138" s="80"/>
      <c r="J1138" s="311"/>
    </row>
    <row r="1139" spans="1:10">
      <c r="A1139" s="68"/>
      <c r="B1139" s="77" t="s">
        <v>183</v>
      </c>
      <c r="C1139" s="78"/>
      <c r="D1139" s="80"/>
      <c r="E1139" s="80"/>
      <c r="F1139" s="80"/>
      <c r="G1139" s="80"/>
      <c r="H1139" s="80"/>
      <c r="I1139" s="80"/>
      <c r="J1139" s="311"/>
    </row>
    <row r="1140" spans="1:10">
      <c r="A1140" s="68"/>
      <c r="B1140" s="77" t="s">
        <v>183</v>
      </c>
      <c r="C1140" s="78"/>
      <c r="D1140" s="80"/>
      <c r="E1140" s="80"/>
      <c r="F1140" s="80"/>
      <c r="G1140" s="80"/>
      <c r="H1140" s="80"/>
      <c r="I1140" s="80"/>
      <c r="J1140" s="311"/>
    </row>
    <row r="1141" spans="1:10">
      <c r="A1141" s="68"/>
      <c r="B1141" s="77" t="s">
        <v>183</v>
      </c>
      <c r="C1141" s="78"/>
      <c r="D1141" s="80"/>
      <c r="E1141" s="80"/>
      <c r="F1141" s="80"/>
      <c r="G1141" s="80"/>
      <c r="H1141" s="80"/>
      <c r="I1141" s="80"/>
      <c r="J1141" s="311"/>
    </row>
    <row r="1142" spans="1:10">
      <c r="A1142" s="68"/>
      <c r="B1142" s="73"/>
      <c r="C1142" s="81"/>
      <c r="D1142" s="75"/>
      <c r="E1142" s="75"/>
      <c r="F1142" s="75"/>
      <c r="G1142" s="75" t="s">
        <v>277</v>
      </c>
      <c r="H1142" s="75"/>
      <c r="I1142" s="75"/>
      <c r="J1142" s="83">
        <f>+SUBTOTAL(9,J1135:J1141)</f>
        <v>0</v>
      </c>
    </row>
    <row r="1143" spans="1:10">
      <c r="A1143" s="68"/>
      <c r="B1143" s="73" t="s">
        <v>278</v>
      </c>
      <c r="C1143" s="81"/>
      <c r="D1143" s="75"/>
      <c r="E1143" s="75"/>
      <c r="F1143" s="75"/>
      <c r="G1143" s="75"/>
      <c r="H1143" s="75"/>
      <c r="I1143" s="75"/>
      <c r="J1143" s="83">
        <f>+SUBTOTAL(9,J1117:J1141)</f>
        <v>655.29999999999995</v>
      </c>
    </row>
    <row r="1144" spans="1:10">
      <c r="A1144" s="68"/>
      <c r="B1144" s="73" t="s">
        <v>279</v>
      </c>
      <c r="C1144" s="81"/>
      <c r="D1144" s="75">
        <v>0</v>
      </c>
      <c r="E1144" s="75"/>
      <c r="F1144" s="75"/>
      <c r="G1144" s="75"/>
      <c r="H1144" s="75"/>
      <c r="I1144" s="75"/>
      <c r="J1144" s="83">
        <f>+ROUND(J1143*D1144/100,2)</f>
        <v>0</v>
      </c>
    </row>
    <row r="1145" spans="1:10" ht="14.4" thickBot="1">
      <c r="A1145" s="68"/>
      <c r="B1145" s="73" t="s">
        <v>280</v>
      </c>
      <c r="C1145" s="81"/>
      <c r="D1145" s="75"/>
      <c r="E1145" s="75"/>
      <c r="F1145" s="75"/>
      <c r="G1145" s="75"/>
      <c r="H1145" s="75"/>
      <c r="I1145" s="75"/>
      <c r="J1145" s="83">
        <f>+J1143+ J1144</f>
        <v>655.29999999999995</v>
      </c>
    </row>
    <row r="1146" spans="1:10">
      <c r="A1146" s="68"/>
      <c r="B1146" s="69" t="s">
        <v>213</v>
      </c>
      <c r="C1146" s="70"/>
      <c r="D1146" s="72"/>
      <c r="E1146" s="72"/>
      <c r="F1146" s="72" t="s">
        <v>783</v>
      </c>
      <c r="G1146" s="72"/>
      <c r="H1146" s="72"/>
      <c r="I1146" s="72" t="s">
        <v>840</v>
      </c>
      <c r="J1146" s="310"/>
    </row>
    <row r="1147" spans="1:10">
      <c r="A1147" s="68"/>
      <c r="B1147" s="77" t="s">
        <v>785</v>
      </c>
      <c r="C1147" s="68"/>
      <c r="D1147" s="79"/>
      <c r="E1147" s="79"/>
      <c r="F1147" s="79" t="s">
        <v>786</v>
      </c>
      <c r="G1147" s="79"/>
      <c r="H1147" s="79"/>
      <c r="I1147" s="79"/>
      <c r="J1147" s="316"/>
    </row>
    <row r="1148" spans="1:10">
      <c r="A1148" s="68"/>
      <c r="B1148" s="77" t="s">
        <v>787</v>
      </c>
      <c r="C1148" s="68"/>
      <c r="D1148" s="79"/>
      <c r="E1148" s="79"/>
      <c r="F1148" s="79" t="s">
        <v>788</v>
      </c>
      <c r="G1148" s="79"/>
      <c r="H1148" s="79"/>
      <c r="I1148" s="79"/>
      <c r="J1148" s="316"/>
    </row>
    <row r="1149" spans="1:10" ht="14.4" thickBot="1">
      <c r="A1149" s="68"/>
      <c r="B1149" s="84" t="s">
        <v>789</v>
      </c>
      <c r="C1149" s="68"/>
      <c r="D1149" s="79"/>
      <c r="E1149" s="79"/>
      <c r="F1149" s="79"/>
      <c r="G1149" s="79"/>
      <c r="H1149" s="79"/>
      <c r="I1149" s="79"/>
      <c r="J1149" s="317"/>
    </row>
    <row r="1150" spans="1:10">
      <c r="A1150" s="68"/>
      <c r="B1150" s="70"/>
      <c r="C1150" s="70"/>
      <c r="D1150" s="72"/>
      <c r="E1150" s="72"/>
      <c r="F1150" s="72"/>
      <c r="G1150" s="72"/>
      <c r="H1150" s="72"/>
      <c r="I1150" s="72"/>
      <c r="J1150" s="72"/>
    </row>
    <row r="1151" spans="1:10" ht="14.4" thickBot="1">
      <c r="A1151" s="68"/>
      <c r="B1151" s="68"/>
      <c r="C1151" s="68"/>
      <c r="D1151" s="79"/>
      <c r="E1151" s="79"/>
      <c r="F1151" s="79"/>
      <c r="G1151" s="79"/>
      <c r="H1151" s="79"/>
      <c r="I1151" s="79"/>
      <c r="J1151" s="79"/>
    </row>
    <row r="1152" spans="1:10">
      <c r="A1152" s="68"/>
      <c r="B1152" s="69"/>
      <c r="C1152" s="70"/>
      <c r="D1152" s="71" t="s">
        <v>246</v>
      </c>
      <c r="E1152" s="71"/>
      <c r="F1152" s="71"/>
      <c r="G1152" s="72"/>
      <c r="H1152" s="72"/>
      <c r="I1152" s="72"/>
      <c r="J1152" s="310"/>
    </row>
    <row r="1153" spans="1:10">
      <c r="A1153" s="68"/>
      <c r="B1153" s="73" t="s">
        <v>247</v>
      </c>
      <c r="C1153" s="74" t="s">
        <v>69</v>
      </c>
      <c r="D1153" s="75"/>
      <c r="E1153" s="75"/>
      <c r="F1153" s="75"/>
      <c r="G1153" s="75"/>
      <c r="H1153" s="76" t="s">
        <v>759</v>
      </c>
      <c r="I1153" s="75"/>
      <c r="J1153" s="83" t="s">
        <v>248</v>
      </c>
    </row>
    <row r="1154" spans="1:10">
      <c r="A1154" s="68"/>
      <c r="B1154" s="77" t="s">
        <v>841</v>
      </c>
      <c r="C1154" s="78" t="s">
        <v>843</v>
      </c>
      <c r="D1154" s="79"/>
      <c r="E1154" s="79"/>
      <c r="F1154" s="79"/>
      <c r="G1154" s="79"/>
      <c r="H1154" s="80" t="s">
        <v>761</v>
      </c>
      <c r="I1154" s="79"/>
      <c r="J1154" s="311" t="s">
        <v>184</v>
      </c>
    </row>
    <row r="1155" spans="1:10">
      <c r="A1155" s="68"/>
      <c r="B1155" s="73"/>
      <c r="C1155" s="74"/>
      <c r="D1155" s="75"/>
      <c r="E1155" s="76"/>
      <c r="F1155" s="76" t="s">
        <v>249</v>
      </c>
      <c r="G1155" s="76"/>
      <c r="H1155" s="76" t="s">
        <v>250</v>
      </c>
      <c r="I1155" s="76"/>
      <c r="J1155" s="83" t="s">
        <v>762</v>
      </c>
    </row>
    <row r="1156" spans="1:10">
      <c r="A1156" s="68"/>
      <c r="B1156" s="77" t="s">
        <v>247</v>
      </c>
      <c r="C1156" s="78" t="s">
        <v>251</v>
      </c>
      <c r="D1156" s="79"/>
      <c r="E1156" s="80" t="s">
        <v>182</v>
      </c>
      <c r="F1156" s="76" t="s">
        <v>252</v>
      </c>
      <c r="G1156" s="76" t="s">
        <v>253</v>
      </c>
      <c r="H1156" s="76" t="s">
        <v>252</v>
      </c>
      <c r="I1156" s="312" t="s">
        <v>253</v>
      </c>
      <c r="J1156" s="311" t="s">
        <v>763</v>
      </c>
    </row>
    <row r="1157" spans="1:10">
      <c r="A1157" s="68"/>
      <c r="B1157" s="313" t="s">
        <v>345</v>
      </c>
      <c r="C1157" s="74" t="s">
        <v>844</v>
      </c>
      <c r="D1157" s="75"/>
      <c r="E1157" s="76">
        <v>1</v>
      </c>
      <c r="F1157" s="76">
        <v>1</v>
      </c>
      <c r="G1157" s="76">
        <v>0</v>
      </c>
      <c r="H1157" s="76">
        <v>1.17</v>
      </c>
      <c r="I1157" s="76">
        <v>0.78</v>
      </c>
      <c r="J1157" s="83">
        <f>+ROUND(E1157* ((F1157*H1157) + (G1157*I1157)),2)</f>
        <v>1.17</v>
      </c>
    </row>
    <row r="1158" spans="1:10">
      <c r="A1158" s="68"/>
      <c r="B1158" s="314" t="s">
        <v>346</v>
      </c>
      <c r="C1158" s="78" t="s">
        <v>347</v>
      </c>
      <c r="D1158" s="79"/>
      <c r="E1158" s="80">
        <v>3</v>
      </c>
      <c r="F1158" s="80">
        <v>0.41</v>
      </c>
      <c r="G1158" s="80">
        <v>0.59</v>
      </c>
      <c r="H1158" s="80">
        <v>1.54</v>
      </c>
      <c r="I1158" s="80">
        <v>1.05</v>
      </c>
      <c r="J1158" s="311">
        <f>+ROUND(E1158* ((F1158*H1158) + (G1158*I1158)),2)</f>
        <v>3.75</v>
      </c>
    </row>
    <row r="1159" spans="1:10">
      <c r="A1159" s="68"/>
      <c r="B1159" s="314" t="s">
        <v>340</v>
      </c>
      <c r="C1159" s="78" t="s">
        <v>341</v>
      </c>
      <c r="D1159" s="79"/>
      <c r="E1159" s="80">
        <v>4</v>
      </c>
      <c r="F1159" s="80">
        <v>0.9</v>
      </c>
      <c r="G1159" s="80">
        <v>0.1</v>
      </c>
      <c r="H1159" s="80">
        <v>0.74</v>
      </c>
      <c r="I1159" s="80">
        <v>0.5</v>
      </c>
      <c r="J1159" s="311">
        <f>+ROUND(E1159* ((F1159*H1159) + (G1159*I1159)),2)</f>
        <v>2.86</v>
      </c>
    </row>
    <row r="1160" spans="1:10">
      <c r="A1160" s="68"/>
      <c r="B1160" s="314" t="s">
        <v>348</v>
      </c>
      <c r="C1160" s="78" t="s">
        <v>349</v>
      </c>
      <c r="D1160" s="79"/>
      <c r="E1160" s="80">
        <v>1</v>
      </c>
      <c r="F1160" s="80">
        <v>1</v>
      </c>
      <c r="G1160" s="80">
        <v>0</v>
      </c>
      <c r="H1160" s="80">
        <v>48.13</v>
      </c>
      <c r="I1160" s="80">
        <v>28.28</v>
      </c>
      <c r="J1160" s="311">
        <f>+ROUND(E1160* ((F1160*H1160) + (G1160*I1160)),2)</f>
        <v>48.13</v>
      </c>
    </row>
    <row r="1161" spans="1:10">
      <c r="A1161" s="68"/>
      <c r="B1161" s="77" t="s">
        <v>183</v>
      </c>
      <c r="C1161" s="78"/>
      <c r="D1161" s="79"/>
      <c r="E1161" s="80"/>
      <c r="F1161" s="80"/>
      <c r="G1161" s="80"/>
      <c r="H1161" s="80"/>
      <c r="I1161" s="80"/>
      <c r="J1161" s="311"/>
    </row>
    <row r="1162" spans="1:10">
      <c r="A1162" s="68"/>
      <c r="B1162" s="77" t="s">
        <v>183</v>
      </c>
      <c r="C1162" s="78"/>
      <c r="D1162" s="79"/>
      <c r="E1162" s="80"/>
      <c r="F1162" s="80"/>
      <c r="G1162" s="80"/>
      <c r="H1162" s="80"/>
      <c r="I1162" s="80"/>
      <c r="J1162" s="311"/>
    </row>
    <row r="1163" spans="1:10">
      <c r="A1163" s="68"/>
      <c r="B1163" s="77" t="s">
        <v>183</v>
      </c>
      <c r="C1163" s="78"/>
      <c r="D1163" s="79"/>
      <c r="E1163" s="80"/>
      <c r="F1163" s="80"/>
      <c r="G1163" s="80"/>
      <c r="H1163" s="80"/>
      <c r="I1163" s="80"/>
      <c r="J1163" s="311"/>
    </row>
    <row r="1164" spans="1:10">
      <c r="A1164" s="68"/>
      <c r="B1164" s="73"/>
      <c r="C1164" s="81"/>
      <c r="D1164" s="75"/>
      <c r="E1164" s="75"/>
      <c r="F1164" s="75"/>
      <c r="G1164" s="75" t="s">
        <v>764</v>
      </c>
      <c r="H1164" s="75"/>
      <c r="I1164" s="75"/>
      <c r="J1164" s="83">
        <f>+SUBTOTAL(9,J1157:J1163)</f>
        <v>55.910000000000004</v>
      </c>
    </row>
    <row r="1165" spans="1:10">
      <c r="A1165" s="68"/>
      <c r="B1165" s="73" t="s">
        <v>247</v>
      </c>
      <c r="C1165" s="74" t="s">
        <v>765</v>
      </c>
      <c r="D1165" s="75"/>
      <c r="E1165" s="75"/>
      <c r="F1165" s="75"/>
      <c r="G1165" s="75"/>
      <c r="H1165" s="76" t="s">
        <v>182</v>
      </c>
      <c r="I1165" s="76" t="s">
        <v>766</v>
      </c>
      <c r="J1165" s="83" t="s">
        <v>767</v>
      </c>
    </row>
    <row r="1166" spans="1:10">
      <c r="A1166" s="68"/>
      <c r="B1166" s="73" t="s">
        <v>350</v>
      </c>
      <c r="C1166" s="74" t="s">
        <v>351</v>
      </c>
      <c r="D1166" s="75"/>
      <c r="E1166" s="75"/>
      <c r="F1166" s="75"/>
      <c r="G1166" s="75"/>
      <c r="H1166" s="76">
        <v>1</v>
      </c>
      <c r="I1166" s="76">
        <v>25.37</v>
      </c>
      <c r="J1166" s="83">
        <f>+ROUND(H1166*I1166,2)</f>
        <v>25.37</v>
      </c>
    </row>
    <row r="1167" spans="1:10">
      <c r="A1167" s="68"/>
      <c r="B1167" s="77" t="s">
        <v>258</v>
      </c>
      <c r="C1167" s="78" t="s">
        <v>259</v>
      </c>
      <c r="D1167" s="79"/>
      <c r="E1167" s="79"/>
      <c r="F1167" s="79"/>
      <c r="G1167" s="79"/>
      <c r="H1167" s="80">
        <v>9</v>
      </c>
      <c r="I1167" s="80">
        <v>21.04</v>
      </c>
      <c r="J1167" s="311">
        <f>+ROUND(H1167*I1167,2)</f>
        <v>189.36</v>
      </c>
    </row>
    <row r="1168" spans="1:10">
      <c r="A1168" s="68"/>
      <c r="B1168" s="77" t="s">
        <v>183</v>
      </c>
      <c r="C1168" s="78"/>
      <c r="D1168" s="79"/>
      <c r="E1168" s="79"/>
      <c r="F1168" s="79"/>
      <c r="G1168" s="79"/>
      <c r="H1168" s="80"/>
      <c r="I1168" s="80"/>
      <c r="J1168" s="311"/>
    </row>
    <row r="1169" spans="1:10">
      <c r="A1169" s="68"/>
      <c r="B1169" s="77" t="s">
        <v>183</v>
      </c>
      <c r="C1169" s="78"/>
      <c r="D1169" s="79"/>
      <c r="E1169" s="79"/>
      <c r="F1169" s="79"/>
      <c r="G1169" s="79"/>
      <c r="H1169" s="80"/>
      <c r="I1169" s="80"/>
      <c r="J1169" s="311"/>
    </row>
    <row r="1170" spans="1:10">
      <c r="A1170" s="68"/>
      <c r="B1170" s="77" t="s">
        <v>183</v>
      </c>
      <c r="C1170" s="78"/>
      <c r="D1170" s="79"/>
      <c r="E1170" s="79"/>
      <c r="F1170" s="79"/>
      <c r="G1170" s="79"/>
      <c r="H1170" s="80"/>
      <c r="I1170" s="80"/>
      <c r="J1170" s="311"/>
    </row>
    <row r="1171" spans="1:10">
      <c r="A1171" s="68"/>
      <c r="B1171" s="77" t="s">
        <v>183</v>
      </c>
      <c r="C1171" s="78"/>
      <c r="D1171" s="79"/>
      <c r="E1171" s="79"/>
      <c r="F1171" s="79"/>
      <c r="G1171" s="79"/>
      <c r="H1171" s="80"/>
      <c r="I1171" s="80"/>
      <c r="J1171" s="311"/>
    </row>
    <row r="1172" spans="1:10">
      <c r="A1172" s="68"/>
      <c r="B1172" s="77" t="s">
        <v>183</v>
      </c>
      <c r="C1172" s="78"/>
      <c r="D1172" s="79"/>
      <c r="E1172" s="79"/>
      <c r="F1172" s="79"/>
      <c r="G1172" s="79"/>
      <c r="H1172" s="80"/>
      <c r="I1172" s="80"/>
      <c r="J1172" s="311"/>
    </row>
    <row r="1173" spans="1:10">
      <c r="A1173" s="68"/>
      <c r="B1173" s="73"/>
      <c r="C1173" s="81"/>
      <c r="D1173" s="75"/>
      <c r="E1173" s="75"/>
      <c r="F1173" s="75"/>
      <c r="G1173" s="75" t="s">
        <v>768</v>
      </c>
      <c r="H1173" s="75"/>
      <c r="I1173" s="75"/>
      <c r="J1173" s="83">
        <f>+SUBTOTAL(9,J1166:J1172)</f>
        <v>214.73000000000002</v>
      </c>
    </row>
    <row r="1174" spans="1:10">
      <c r="A1174" s="68"/>
      <c r="B1174" s="73"/>
      <c r="C1174" s="81"/>
      <c r="D1174" s="75"/>
      <c r="E1174" s="75"/>
      <c r="F1174" s="75" t="s">
        <v>769</v>
      </c>
      <c r="G1174" s="75"/>
      <c r="H1174" s="75"/>
      <c r="I1174" s="75">
        <v>0</v>
      </c>
      <c r="J1174" s="83">
        <f>+ROUND(I1174*J1173,2)</f>
        <v>0</v>
      </c>
    </row>
    <row r="1175" spans="1:10">
      <c r="A1175" s="68"/>
      <c r="B1175" s="73"/>
      <c r="C1175" s="81"/>
      <c r="D1175" s="75"/>
      <c r="E1175" s="75"/>
      <c r="F1175" s="75" t="s">
        <v>260</v>
      </c>
      <c r="G1175" s="75"/>
      <c r="H1175" s="75"/>
      <c r="I1175" s="75"/>
      <c r="J1175" s="83">
        <f>+SUBTOTAL(9,J1166:J1174)</f>
        <v>214.73000000000002</v>
      </c>
    </row>
    <row r="1176" spans="1:10">
      <c r="A1176" s="68"/>
      <c r="B1176" s="82"/>
      <c r="C1176" s="81"/>
      <c r="D1176" s="75"/>
      <c r="E1176" s="75"/>
      <c r="F1176" s="75"/>
      <c r="G1176" s="75" t="s">
        <v>770</v>
      </c>
      <c r="H1176" s="75"/>
      <c r="I1176" s="75"/>
      <c r="J1176" s="315">
        <f>+SUBTOTAL(9,J1157:J1175)</f>
        <v>270.64</v>
      </c>
    </row>
    <row r="1177" spans="1:10">
      <c r="A1177" s="68"/>
      <c r="B1177" s="82"/>
      <c r="C1177" s="81" t="s">
        <v>261</v>
      </c>
      <c r="D1177" s="75">
        <v>3.9289900000000002</v>
      </c>
      <c r="E1177" s="75"/>
      <c r="F1177" s="75"/>
      <c r="G1177" s="75" t="s">
        <v>262</v>
      </c>
      <c r="H1177" s="75"/>
      <c r="I1177" s="75"/>
      <c r="J1177" s="315">
        <f>+ROUND(J1176/D1177,2)</f>
        <v>68.88</v>
      </c>
    </row>
    <row r="1178" spans="1:10">
      <c r="A1178" s="68"/>
      <c r="B1178" s="73" t="s">
        <v>247</v>
      </c>
      <c r="C1178" s="74" t="s">
        <v>263</v>
      </c>
      <c r="D1178" s="75"/>
      <c r="E1178" s="75"/>
      <c r="F1178" s="75"/>
      <c r="G1178" s="76" t="s">
        <v>248</v>
      </c>
      <c r="H1178" s="76" t="s">
        <v>771</v>
      </c>
      <c r="I1178" s="76" t="s">
        <v>264</v>
      </c>
      <c r="J1178" s="83" t="s">
        <v>772</v>
      </c>
    </row>
    <row r="1179" spans="1:10">
      <c r="A1179" s="68"/>
      <c r="B1179" s="73" t="s">
        <v>352</v>
      </c>
      <c r="C1179" s="74" t="s">
        <v>353</v>
      </c>
      <c r="D1179" s="75"/>
      <c r="E1179" s="75"/>
      <c r="F1179" s="75"/>
      <c r="G1179" s="76" t="s">
        <v>311</v>
      </c>
      <c r="H1179" s="76">
        <v>6.08</v>
      </c>
      <c r="I1179" s="76">
        <v>0.84645999999999999</v>
      </c>
      <c r="J1179" s="83">
        <f t="shared" ref="J1179:J1188" si="4">+ROUND(H1179*I1179,2)</f>
        <v>5.15</v>
      </c>
    </row>
    <row r="1180" spans="1:10">
      <c r="A1180" s="68"/>
      <c r="B1180" s="77" t="s">
        <v>845</v>
      </c>
      <c r="C1180" s="78" t="s">
        <v>846</v>
      </c>
      <c r="D1180" s="79"/>
      <c r="E1180" s="79"/>
      <c r="F1180" s="79"/>
      <c r="G1180" s="80" t="s">
        <v>184</v>
      </c>
      <c r="H1180" s="80">
        <v>30</v>
      </c>
      <c r="I1180" s="80">
        <v>0.63334000000000001</v>
      </c>
      <c r="J1180" s="311">
        <f t="shared" si="4"/>
        <v>19</v>
      </c>
    </row>
    <row r="1181" spans="1:10">
      <c r="A1181" s="68"/>
      <c r="B1181" s="77" t="s">
        <v>796</v>
      </c>
      <c r="C1181" s="78" t="s">
        <v>797</v>
      </c>
      <c r="D1181" s="79"/>
      <c r="E1181" s="79"/>
      <c r="F1181" s="79"/>
      <c r="G1181" s="80" t="s">
        <v>184</v>
      </c>
      <c r="H1181" s="80">
        <v>94.9</v>
      </c>
      <c r="I1181" s="80">
        <v>0.36753999999999998</v>
      </c>
      <c r="J1181" s="311">
        <f t="shared" si="4"/>
        <v>34.880000000000003</v>
      </c>
    </row>
    <row r="1182" spans="1:10">
      <c r="A1182" s="68"/>
      <c r="B1182" s="77" t="s">
        <v>847</v>
      </c>
      <c r="C1182" s="78" t="s">
        <v>848</v>
      </c>
      <c r="D1182" s="79"/>
      <c r="E1182" s="79"/>
      <c r="F1182" s="79"/>
      <c r="G1182" s="80" t="s">
        <v>184</v>
      </c>
      <c r="H1182" s="80">
        <v>94.9</v>
      </c>
      <c r="I1182" s="80">
        <v>0.36753999999999998</v>
      </c>
      <c r="J1182" s="311">
        <f t="shared" si="4"/>
        <v>34.880000000000003</v>
      </c>
    </row>
    <row r="1183" spans="1:10">
      <c r="A1183" s="68"/>
      <c r="B1183" s="77" t="s">
        <v>354</v>
      </c>
      <c r="C1183" s="78" t="s">
        <v>355</v>
      </c>
      <c r="D1183" s="79"/>
      <c r="E1183" s="79"/>
      <c r="F1183" s="79"/>
      <c r="G1183" s="80" t="s">
        <v>311</v>
      </c>
      <c r="H1183" s="80">
        <v>0.62</v>
      </c>
      <c r="I1183" s="80">
        <v>282.15206999999998</v>
      </c>
      <c r="J1183" s="311">
        <f t="shared" si="4"/>
        <v>174.93</v>
      </c>
    </row>
    <row r="1184" spans="1:10">
      <c r="A1184" s="68"/>
      <c r="B1184" s="77" t="s">
        <v>356</v>
      </c>
      <c r="C1184" s="78" t="s">
        <v>357</v>
      </c>
      <c r="D1184" s="79"/>
      <c r="E1184" s="79"/>
      <c r="F1184" s="79"/>
      <c r="G1184" s="80" t="s">
        <v>187</v>
      </c>
      <c r="H1184" s="80">
        <v>33.81</v>
      </c>
      <c r="I1184" s="80">
        <v>8.4999999999999995E-4</v>
      </c>
      <c r="J1184" s="311">
        <f t="shared" si="4"/>
        <v>0.03</v>
      </c>
    </row>
    <row r="1185" spans="1:10">
      <c r="A1185" s="68"/>
      <c r="B1185" s="77" t="s">
        <v>358</v>
      </c>
      <c r="C1185" s="78" t="s">
        <v>359</v>
      </c>
      <c r="D1185" s="79"/>
      <c r="E1185" s="79"/>
      <c r="F1185" s="79"/>
      <c r="G1185" s="80" t="s">
        <v>187</v>
      </c>
      <c r="H1185" s="80">
        <v>1.75</v>
      </c>
      <c r="I1185" s="80">
        <v>0.95001000000000002</v>
      </c>
      <c r="J1185" s="311">
        <f t="shared" si="4"/>
        <v>1.66</v>
      </c>
    </row>
    <row r="1186" spans="1:10">
      <c r="A1186" s="68"/>
      <c r="B1186" s="77" t="s">
        <v>318</v>
      </c>
      <c r="C1186" s="78" t="s">
        <v>319</v>
      </c>
      <c r="D1186" s="79"/>
      <c r="E1186" s="79"/>
      <c r="F1186" s="79"/>
      <c r="G1186" s="80" t="s">
        <v>187</v>
      </c>
      <c r="H1186" s="80">
        <v>1.75</v>
      </c>
      <c r="I1186" s="80">
        <v>0.55130999999999997</v>
      </c>
      <c r="J1186" s="311">
        <f t="shared" si="4"/>
        <v>0.96</v>
      </c>
    </row>
    <row r="1187" spans="1:10">
      <c r="A1187" s="68"/>
      <c r="B1187" s="77" t="s">
        <v>360</v>
      </c>
      <c r="C1187" s="78" t="s">
        <v>361</v>
      </c>
      <c r="D1187" s="79"/>
      <c r="E1187" s="79"/>
      <c r="F1187" s="79"/>
      <c r="G1187" s="80" t="s">
        <v>187</v>
      </c>
      <c r="H1187" s="80">
        <v>1.75</v>
      </c>
      <c r="I1187" s="80">
        <v>0.55130999999999997</v>
      </c>
      <c r="J1187" s="311">
        <f t="shared" si="4"/>
        <v>0.96</v>
      </c>
    </row>
    <row r="1188" spans="1:10">
      <c r="A1188" s="68"/>
      <c r="B1188" s="77" t="s">
        <v>362</v>
      </c>
      <c r="C1188" s="78" t="s">
        <v>363</v>
      </c>
      <c r="D1188" s="79"/>
      <c r="E1188" s="79"/>
      <c r="F1188" s="79"/>
      <c r="G1188" s="80" t="s">
        <v>187</v>
      </c>
      <c r="H1188" s="80">
        <v>33.81</v>
      </c>
      <c r="I1188" s="80">
        <v>0.28215000000000001</v>
      </c>
      <c r="J1188" s="311">
        <f t="shared" si="4"/>
        <v>9.5399999999999991</v>
      </c>
    </row>
    <row r="1189" spans="1:10">
      <c r="A1189" s="68"/>
      <c r="B1189" s="73"/>
      <c r="C1189" s="81"/>
      <c r="D1189" s="75"/>
      <c r="E1189" s="75"/>
      <c r="F1189" s="75"/>
      <c r="G1189" s="75" t="s">
        <v>268</v>
      </c>
      <c r="H1189" s="75"/>
      <c r="I1189" s="75"/>
      <c r="J1189" s="83">
        <f>+SUBTOTAL(9,J1179:J1188)</f>
        <v>281.99</v>
      </c>
    </row>
    <row r="1190" spans="1:10">
      <c r="A1190" s="68"/>
      <c r="B1190" s="73" t="s">
        <v>247</v>
      </c>
      <c r="C1190" s="74" t="s">
        <v>269</v>
      </c>
      <c r="D1190" s="75"/>
      <c r="E1190" s="75"/>
      <c r="F1190" s="75"/>
      <c r="G1190" s="76" t="s">
        <v>248</v>
      </c>
      <c r="H1190" s="76" t="s">
        <v>771</v>
      </c>
      <c r="I1190" s="76" t="s">
        <v>264</v>
      </c>
      <c r="J1190" s="83" t="s">
        <v>772</v>
      </c>
    </row>
    <row r="1191" spans="1:10">
      <c r="A1191" s="68"/>
      <c r="B1191" s="73" t="s">
        <v>183</v>
      </c>
      <c r="C1191" s="74"/>
      <c r="D1191" s="75"/>
      <c r="E1191" s="75"/>
      <c r="F1191" s="75"/>
      <c r="G1191" s="76"/>
      <c r="H1191" s="76"/>
      <c r="I1191" s="76"/>
      <c r="J1191" s="83"/>
    </row>
    <row r="1192" spans="1:10">
      <c r="A1192" s="68"/>
      <c r="B1192" s="77" t="s">
        <v>183</v>
      </c>
      <c r="C1192" s="78"/>
      <c r="D1192" s="79"/>
      <c r="E1192" s="79"/>
      <c r="F1192" s="79"/>
      <c r="G1192" s="80"/>
      <c r="H1192" s="80"/>
      <c r="I1192" s="80"/>
      <c r="J1192" s="311"/>
    </row>
    <row r="1193" spans="1:10">
      <c r="A1193" s="68"/>
      <c r="B1193" s="77" t="s">
        <v>183</v>
      </c>
      <c r="C1193" s="78"/>
      <c r="D1193" s="79"/>
      <c r="E1193" s="79"/>
      <c r="F1193" s="79"/>
      <c r="G1193" s="80"/>
      <c r="H1193" s="80"/>
      <c r="I1193" s="80"/>
      <c r="J1193" s="311"/>
    </row>
    <row r="1194" spans="1:10">
      <c r="A1194" s="68"/>
      <c r="B1194" s="77" t="s">
        <v>183</v>
      </c>
      <c r="C1194" s="78"/>
      <c r="D1194" s="79"/>
      <c r="E1194" s="79"/>
      <c r="F1194" s="79"/>
      <c r="G1194" s="80"/>
      <c r="H1194" s="80"/>
      <c r="I1194" s="80"/>
      <c r="J1194" s="311"/>
    </row>
    <row r="1195" spans="1:10">
      <c r="A1195" s="68"/>
      <c r="B1195" s="77" t="s">
        <v>183</v>
      </c>
      <c r="C1195" s="78"/>
      <c r="D1195" s="79"/>
      <c r="E1195" s="79"/>
      <c r="F1195" s="79"/>
      <c r="G1195" s="80"/>
      <c r="H1195" s="80"/>
      <c r="I1195" s="80"/>
      <c r="J1195" s="311"/>
    </row>
    <row r="1196" spans="1:10">
      <c r="A1196" s="68"/>
      <c r="B1196" s="73"/>
      <c r="C1196" s="81"/>
      <c r="D1196" s="75"/>
      <c r="E1196" s="75"/>
      <c r="F1196" s="75"/>
      <c r="G1196" s="75" t="s">
        <v>270</v>
      </c>
      <c r="H1196" s="75"/>
      <c r="I1196" s="75"/>
      <c r="J1196" s="83">
        <f>+SUBTOTAL(9,J1191:J1195)</f>
        <v>0</v>
      </c>
    </row>
    <row r="1197" spans="1:10">
      <c r="A1197" s="68"/>
      <c r="B1197" s="73" t="s">
        <v>247</v>
      </c>
      <c r="C1197" s="74" t="s">
        <v>273</v>
      </c>
      <c r="D1197" s="76" t="s">
        <v>274</v>
      </c>
      <c r="E1197" s="76" t="s">
        <v>777</v>
      </c>
      <c r="F1197" s="76" t="s">
        <v>778</v>
      </c>
      <c r="G1197" s="76" t="s">
        <v>779</v>
      </c>
      <c r="H1197" s="76" t="s">
        <v>780</v>
      </c>
      <c r="I1197" s="76" t="s">
        <v>264</v>
      </c>
      <c r="J1197" s="83" t="s">
        <v>781</v>
      </c>
    </row>
    <row r="1198" spans="1:10">
      <c r="A1198" s="68"/>
      <c r="B1198" s="73" t="s">
        <v>364</v>
      </c>
      <c r="C1198" s="74" t="s">
        <v>365</v>
      </c>
      <c r="D1198" s="76" t="s">
        <v>275</v>
      </c>
      <c r="E1198" s="76">
        <v>0</v>
      </c>
      <c r="F1198" s="76">
        <v>1.93</v>
      </c>
      <c r="G1198" s="76">
        <v>1.93</v>
      </c>
      <c r="H1198" s="76">
        <v>0.74</v>
      </c>
      <c r="I1198" s="76">
        <v>8.4999999999999995E-4</v>
      </c>
      <c r="J1198" s="83">
        <f>+ROUND(G1198*H1198*I1198,2)</f>
        <v>0</v>
      </c>
    </row>
    <row r="1199" spans="1:10">
      <c r="A1199" s="68"/>
      <c r="B1199" s="77" t="s">
        <v>366</v>
      </c>
      <c r="C1199" s="78" t="s">
        <v>367</v>
      </c>
      <c r="D1199" s="80" t="s">
        <v>275</v>
      </c>
      <c r="E1199" s="80">
        <v>0</v>
      </c>
      <c r="F1199" s="80">
        <v>249</v>
      </c>
      <c r="G1199" s="80">
        <v>249</v>
      </c>
      <c r="H1199" s="80">
        <v>0.79</v>
      </c>
      <c r="I1199" s="80">
        <v>0.95001000000000002</v>
      </c>
      <c r="J1199" s="311">
        <f>+ROUND(G1199*H1199*I1199,2)</f>
        <v>186.88</v>
      </c>
    </row>
    <row r="1200" spans="1:10">
      <c r="A1200" s="68"/>
      <c r="B1200" s="77" t="s">
        <v>328</v>
      </c>
      <c r="C1200" s="78" t="s">
        <v>329</v>
      </c>
      <c r="D1200" s="80" t="s">
        <v>275</v>
      </c>
      <c r="E1200" s="80">
        <v>0</v>
      </c>
      <c r="F1200" s="80">
        <v>135</v>
      </c>
      <c r="G1200" s="80">
        <v>135</v>
      </c>
      <c r="H1200" s="80">
        <v>0.79</v>
      </c>
      <c r="I1200" s="80">
        <v>0.55130999999999997</v>
      </c>
      <c r="J1200" s="311">
        <f>+ROUND(G1200*H1200*I1200,2)</f>
        <v>58.8</v>
      </c>
    </row>
    <row r="1201" spans="1:10">
      <c r="A1201" s="68"/>
      <c r="B1201" s="77" t="s">
        <v>368</v>
      </c>
      <c r="C1201" s="78" t="s">
        <v>369</v>
      </c>
      <c r="D1201" s="80" t="s">
        <v>275</v>
      </c>
      <c r="E1201" s="80">
        <v>0</v>
      </c>
      <c r="F1201" s="80">
        <v>135</v>
      </c>
      <c r="G1201" s="80">
        <v>135</v>
      </c>
      <c r="H1201" s="80">
        <v>0.79</v>
      </c>
      <c r="I1201" s="80">
        <v>0.55130999999999997</v>
      </c>
      <c r="J1201" s="311">
        <f>+ROUND(G1201*H1201*I1201,2)</f>
        <v>58.8</v>
      </c>
    </row>
    <row r="1202" spans="1:10">
      <c r="A1202" s="68"/>
      <c r="B1202" s="77" t="s">
        <v>370</v>
      </c>
      <c r="C1202" s="78" t="s">
        <v>371</v>
      </c>
      <c r="D1202" s="80" t="s">
        <v>275</v>
      </c>
      <c r="E1202" s="80">
        <v>0</v>
      </c>
      <c r="F1202" s="80">
        <v>1.93</v>
      </c>
      <c r="G1202" s="80">
        <v>1.93</v>
      </c>
      <c r="H1202" s="80">
        <v>0.74</v>
      </c>
      <c r="I1202" s="80">
        <v>0.28215000000000001</v>
      </c>
      <c r="J1202" s="311">
        <f>+ROUND(G1202*H1202*I1202,2)</f>
        <v>0.4</v>
      </c>
    </row>
    <row r="1203" spans="1:10">
      <c r="A1203" s="68"/>
      <c r="B1203" s="77" t="s">
        <v>183</v>
      </c>
      <c r="C1203" s="78"/>
      <c r="D1203" s="80"/>
      <c r="E1203" s="80"/>
      <c r="F1203" s="80"/>
      <c r="G1203" s="80"/>
      <c r="H1203" s="80"/>
      <c r="I1203" s="80"/>
      <c r="J1203" s="311"/>
    </row>
    <row r="1204" spans="1:10">
      <c r="A1204" s="68"/>
      <c r="B1204" s="77" t="s">
        <v>183</v>
      </c>
      <c r="C1204" s="78"/>
      <c r="D1204" s="80"/>
      <c r="E1204" s="80"/>
      <c r="F1204" s="80"/>
      <c r="G1204" s="80"/>
      <c r="H1204" s="80"/>
      <c r="I1204" s="80"/>
      <c r="J1204" s="311"/>
    </row>
    <row r="1205" spans="1:10">
      <c r="A1205" s="68"/>
      <c r="B1205" s="73"/>
      <c r="C1205" s="81"/>
      <c r="D1205" s="75"/>
      <c r="E1205" s="75"/>
      <c r="F1205" s="75"/>
      <c r="G1205" s="75" t="s">
        <v>277</v>
      </c>
      <c r="H1205" s="75"/>
      <c r="I1205" s="75"/>
      <c r="J1205" s="83">
        <f>+SUBTOTAL(9,J1198:J1204)</f>
        <v>304.88</v>
      </c>
    </row>
    <row r="1206" spans="1:10">
      <c r="A1206" s="68"/>
      <c r="B1206" s="73" t="s">
        <v>278</v>
      </c>
      <c r="C1206" s="81"/>
      <c r="D1206" s="75"/>
      <c r="E1206" s="75"/>
      <c r="F1206" s="75"/>
      <c r="G1206" s="75"/>
      <c r="H1206" s="75"/>
      <c r="I1206" s="75"/>
      <c r="J1206" s="83">
        <f>+SUBTOTAL(9,J1177:J1204)</f>
        <v>655.74999999999989</v>
      </c>
    </row>
    <row r="1207" spans="1:10">
      <c r="A1207" s="68"/>
      <c r="B1207" s="73" t="s">
        <v>279</v>
      </c>
      <c r="C1207" s="81"/>
      <c r="D1207" s="75">
        <v>0</v>
      </c>
      <c r="E1207" s="75"/>
      <c r="F1207" s="75"/>
      <c r="G1207" s="75"/>
      <c r="H1207" s="75"/>
      <c r="I1207" s="75"/>
      <c r="J1207" s="83">
        <f>+ROUND(J1206*D1207/100,2)</f>
        <v>0</v>
      </c>
    </row>
    <row r="1208" spans="1:10" ht="14.4" thickBot="1">
      <c r="A1208" s="68"/>
      <c r="B1208" s="73" t="s">
        <v>280</v>
      </c>
      <c r="C1208" s="81"/>
      <c r="D1208" s="75"/>
      <c r="E1208" s="75"/>
      <c r="F1208" s="75"/>
      <c r="G1208" s="75"/>
      <c r="H1208" s="75"/>
      <c r="I1208" s="75"/>
      <c r="J1208" s="83">
        <f>+J1206+ J1207</f>
        <v>655.74999999999989</v>
      </c>
    </row>
    <row r="1209" spans="1:10">
      <c r="A1209" s="68"/>
      <c r="B1209" s="69" t="s">
        <v>213</v>
      </c>
      <c r="C1209" s="70"/>
      <c r="D1209" s="72"/>
      <c r="E1209" s="72"/>
      <c r="F1209" s="72" t="s">
        <v>783</v>
      </c>
      <c r="G1209" s="72"/>
      <c r="H1209" s="72"/>
      <c r="I1209" s="72" t="s">
        <v>784</v>
      </c>
      <c r="J1209" s="310"/>
    </row>
    <row r="1210" spans="1:10">
      <c r="A1210" s="68"/>
      <c r="B1210" s="77" t="s">
        <v>785</v>
      </c>
      <c r="C1210" s="68"/>
      <c r="D1210" s="79"/>
      <c r="E1210" s="79"/>
      <c r="F1210" s="79" t="s">
        <v>786</v>
      </c>
      <c r="G1210" s="79"/>
      <c r="H1210" s="79"/>
      <c r="I1210" s="79"/>
      <c r="J1210" s="316"/>
    </row>
    <row r="1211" spans="1:10">
      <c r="A1211" s="68"/>
      <c r="B1211" s="77" t="s">
        <v>787</v>
      </c>
      <c r="C1211" s="68"/>
      <c r="D1211" s="79"/>
      <c r="E1211" s="79"/>
      <c r="F1211" s="79" t="s">
        <v>788</v>
      </c>
      <c r="G1211" s="79"/>
      <c r="H1211" s="79"/>
      <c r="I1211" s="79"/>
      <c r="J1211" s="316"/>
    </row>
    <row r="1212" spans="1:10" ht="14.4" thickBot="1">
      <c r="A1212" s="68"/>
      <c r="B1212" s="84" t="s">
        <v>789</v>
      </c>
      <c r="C1212" s="68"/>
      <c r="D1212" s="79"/>
      <c r="E1212" s="79"/>
      <c r="F1212" s="79"/>
      <c r="G1212" s="79"/>
      <c r="H1212" s="79"/>
      <c r="I1212" s="79"/>
      <c r="J1212" s="317"/>
    </row>
    <row r="1213" spans="1:10">
      <c r="A1213" s="68"/>
      <c r="B1213" s="70"/>
      <c r="C1213" s="70"/>
      <c r="D1213" s="72"/>
      <c r="E1213" s="72"/>
      <c r="F1213" s="72"/>
      <c r="G1213" s="72"/>
      <c r="H1213" s="72"/>
      <c r="I1213" s="72"/>
      <c r="J1213" s="72"/>
    </row>
    <row r="1214" spans="1:10" ht="14.4" thickBot="1">
      <c r="A1214" s="68"/>
      <c r="B1214" s="68"/>
      <c r="C1214" s="68"/>
      <c r="D1214" s="79"/>
      <c r="E1214" s="79"/>
      <c r="F1214" s="79"/>
      <c r="G1214" s="79"/>
      <c r="H1214" s="79"/>
      <c r="I1214" s="79"/>
      <c r="J1214" s="79"/>
    </row>
    <row r="1215" spans="1:10">
      <c r="A1215" s="68"/>
      <c r="B1215" s="69"/>
      <c r="C1215" s="70"/>
      <c r="D1215" s="71" t="s">
        <v>246</v>
      </c>
      <c r="E1215" s="71"/>
      <c r="F1215" s="71"/>
      <c r="G1215" s="72"/>
      <c r="H1215" s="72"/>
      <c r="I1215" s="72"/>
      <c r="J1215" s="310"/>
    </row>
    <row r="1216" spans="1:10">
      <c r="A1216" s="68"/>
      <c r="B1216" s="73" t="s">
        <v>247</v>
      </c>
      <c r="C1216" s="74" t="s">
        <v>69</v>
      </c>
      <c r="D1216" s="75"/>
      <c r="E1216" s="75"/>
      <c r="F1216" s="75"/>
      <c r="G1216" s="75"/>
      <c r="H1216" s="76" t="s">
        <v>759</v>
      </c>
      <c r="I1216" s="75"/>
      <c r="J1216" s="83" t="s">
        <v>248</v>
      </c>
    </row>
    <row r="1217" spans="1:10">
      <c r="A1217" s="68"/>
      <c r="B1217" s="77" t="s">
        <v>183</v>
      </c>
      <c r="C1217" s="78" t="s">
        <v>194</v>
      </c>
      <c r="D1217" s="79"/>
      <c r="E1217" s="79"/>
      <c r="F1217" s="79"/>
      <c r="G1217" s="79"/>
      <c r="H1217" s="80" t="s">
        <v>761</v>
      </c>
      <c r="I1217" s="79"/>
      <c r="J1217" s="311" t="s">
        <v>188</v>
      </c>
    </row>
    <row r="1218" spans="1:10">
      <c r="A1218" s="68"/>
      <c r="B1218" s="73"/>
      <c r="C1218" s="74"/>
      <c r="D1218" s="75"/>
      <c r="E1218" s="76"/>
      <c r="F1218" s="76" t="s">
        <v>249</v>
      </c>
      <c r="G1218" s="76"/>
      <c r="H1218" s="76" t="s">
        <v>250</v>
      </c>
      <c r="I1218" s="76"/>
      <c r="J1218" s="83" t="s">
        <v>762</v>
      </c>
    </row>
    <row r="1219" spans="1:10">
      <c r="A1219" s="68"/>
      <c r="B1219" s="77" t="s">
        <v>247</v>
      </c>
      <c r="C1219" s="78" t="s">
        <v>251</v>
      </c>
      <c r="D1219" s="79"/>
      <c r="E1219" s="80" t="s">
        <v>182</v>
      </c>
      <c r="F1219" s="76" t="s">
        <v>252</v>
      </c>
      <c r="G1219" s="76" t="s">
        <v>253</v>
      </c>
      <c r="H1219" s="76" t="s">
        <v>252</v>
      </c>
      <c r="I1219" s="312" t="s">
        <v>253</v>
      </c>
      <c r="J1219" s="311" t="s">
        <v>763</v>
      </c>
    </row>
    <row r="1220" spans="1:10">
      <c r="A1220" s="68"/>
      <c r="B1220" s="313" t="s">
        <v>429</v>
      </c>
      <c r="C1220" s="74" t="s">
        <v>606</v>
      </c>
      <c r="D1220" s="75"/>
      <c r="E1220" s="76">
        <v>1</v>
      </c>
      <c r="F1220" s="76">
        <v>0.47</v>
      </c>
      <c r="G1220" s="76">
        <v>0.53</v>
      </c>
      <c r="H1220" s="76">
        <v>222.83</v>
      </c>
      <c r="I1220" s="76">
        <v>100.17</v>
      </c>
      <c r="J1220" s="83">
        <f>+ROUND(E1220* ((F1220*H1220) + (G1220*I1220)),2)</f>
        <v>157.82</v>
      </c>
    </row>
    <row r="1221" spans="1:10">
      <c r="A1221" s="68"/>
      <c r="B1221" s="314" t="s">
        <v>430</v>
      </c>
      <c r="C1221" s="78" t="s">
        <v>431</v>
      </c>
      <c r="D1221" s="79"/>
      <c r="E1221" s="80">
        <v>1</v>
      </c>
      <c r="F1221" s="80">
        <v>1</v>
      </c>
      <c r="G1221" s="80">
        <v>0</v>
      </c>
      <c r="H1221" s="80">
        <v>49.21</v>
      </c>
      <c r="I1221" s="80">
        <v>41.72</v>
      </c>
      <c r="J1221" s="311">
        <f>+ROUND(E1221* ((F1221*H1221) + (G1221*I1221)),2)</f>
        <v>49.21</v>
      </c>
    </row>
    <row r="1222" spans="1:10">
      <c r="A1222" s="68"/>
      <c r="B1222" s="314" t="s">
        <v>428</v>
      </c>
      <c r="C1222" s="78" t="s">
        <v>849</v>
      </c>
      <c r="D1222" s="79"/>
      <c r="E1222" s="80">
        <v>1</v>
      </c>
      <c r="F1222" s="80">
        <v>1</v>
      </c>
      <c r="G1222" s="80">
        <v>0</v>
      </c>
      <c r="H1222" s="80">
        <v>45.03</v>
      </c>
      <c r="I1222" s="80">
        <v>7.15</v>
      </c>
      <c r="J1222" s="311">
        <f>+ROUND(E1222* ((F1222*H1222) + (G1222*I1222)),2)</f>
        <v>45.03</v>
      </c>
    </row>
    <row r="1223" spans="1:10">
      <c r="A1223" s="68"/>
      <c r="B1223" s="77" t="s">
        <v>183</v>
      </c>
      <c r="C1223" s="78"/>
      <c r="D1223" s="79"/>
      <c r="E1223" s="80"/>
      <c r="F1223" s="80"/>
      <c r="G1223" s="80"/>
      <c r="H1223" s="80"/>
      <c r="I1223" s="80"/>
      <c r="J1223" s="311"/>
    </row>
    <row r="1224" spans="1:10">
      <c r="A1224" s="68"/>
      <c r="B1224" s="77" t="s">
        <v>183</v>
      </c>
      <c r="C1224" s="78"/>
      <c r="D1224" s="79"/>
      <c r="E1224" s="80"/>
      <c r="F1224" s="80"/>
      <c r="G1224" s="80"/>
      <c r="H1224" s="80"/>
      <c r="I1224" s="80"/>
      <c r="J1224" s="311"/>
    </row>
    <row r="1225" spans="1:10">
      <c r="A1225" s="68"/>
      <c r="B1225" s="77" t="s">
        <v>183</v>
      </c>
      <c r="C1225" s="78"/>
      <c r="D1225" s="79"/>
      <c r="E1225" s="80"/>
      <c r="F1225" s="80"/>
      <c r="G1225" s="80"/>
      <c r="H1225" s="80"/>
      <c r="I1225" s="80"/>
      <c r="J1225" s="311"/>
    </row>
    <row r="1226" spans="1:10">
      <c r="A1226" s="68"/>
      <c r="B1226" s="77" t="s">
        <v>183</v>
      </c>
      <c r="C1226" s="78"/>
      <c r="D1226" s="79"/>
      <c r="E1226" s="80"/>
      <c r="F1226" s="80"/>
      <c r="G1226" s="80"/>
      <c r="H1226" s="80"/>
      <c r="I1226" s="80"/>
      <c r="J1226" s="311"/>
    </row>
    <row r="1227" spans="1:10">
      <c r="A1227" s="68"/>
      <c r="B1227" s="73"/>
      <c r="C1227" s="81"/>
      <c r="D1227" s="75"/>
      <c r="E1227" s="75"/>
      <c r="F1227" s="75"/>
      <c r="G1227" s="75" t="s">
        <v>764</v>
      </c>
      <c r="H1227" s="75"/>
      <c r="I1227" s="75"/>
      <c r="J1227" s="83">
        <f>+SUBTOTAL(9,J1220:J1226)</f>
        <v>252.06</v>
      </c>
    </row>
    <row r="1228" spans="1:10">
      <c r="A1228" s="68"/>
      <c r="B1228" s="73" t="s">
        <v>247</v>
      </c>
      <c r="C1228" s="74" t="s">
        <v>765</v>
      </c>
      <c r="D1228" s="75"/>
      <c r="E1228" s="75"/>
      <c r="F1228" s="75"/>
      <c r="G1228" s="75"/>
      <c r="H1228" s="76" t="s">
        <v>182</v>
      </c>
      <c r="I1228" s="76" t="s">
        <v>766</v>
      </c>
      <c r="J1228" s="83" t="s">
        <v>767</v>
      </c>
    </row>
    <row r="1229" spans="1:10">
      <c r="A1229" s="68"/>
      <c r="B1229" s="73" t="s">
        <v>258</v>
      </c>
      <c r="C1229" s="74" t="s">
        <v>259</v>
      </c>
      <c r="D1229" s="75"/>
      <c r="E1229" s="75"/>
      <c r="F1229" s="75"/>
      <c r="G1229" s="75"/>
      <c r="H1229" s="76">
        <v>2</v>
      </c>
      <c r="I1229" s="76">
        <v>21.04</v>
      </c>
      <c r="J1229" s="83">
        <f>+ROUND(H1229*I1229,2)</f>
        <v>42.08</v>
      </c>
    </row>
    <row r="1230" spans="1:10">
      <c r="A1230" s="68"/>
      <c r="B1230" s="77" t="s">
        <v>183</v>
      </c>
      <c r="C1230" s="78"/>
      <c r="D1230" s="79"/>
      <c r="E1230" s="79"/>
      <c r="F1230" s="79"/>
      <c r="G1230" s="79"/>
      <c r="H1230" s="80"/>
      <c r="I1230" s="80"/>
      <c r="J1230" s="311"/>
    </row>
    <row r="1231" spans="1:10">
      <c r="A1231" s="68"/>
      <c r="B1231" s="77" t="s">
        <v>183</v>
      </c>
      <c r="C1231" s="78"/>
      <c r="D1231" s="79"/>
      <c r="E1231" s="79"/>
      <c r="F1231" s="79"/>
      <c r="G1231" s="79"/>
      <c r="H1231" s="80"/>
      <c r="I1231" s="80"/>
      <c r="J1231" s="311"/>
    </row>
    <row r="1232" spans="1:10">
      <c r="A1232" s="68"/>
      <c r="B1232" s="77" t="s">
        <v>183</v>
      </c>
      <c r="C1232" s="78"/>
      <c r="D1232" s="79"/>
      <c r="E1232" s="79"/>
      <c r="F1232" s="79"/>
      <c r="G1232" s="79"/>
      <c r="H1232" s="80"/>
      <c r="I1232" s="80"/>
      <c r="J1232" s="311"/>
    </row>
    <row r="1233" spans="1:10">
      <c r="A1233" s="68"/>
      <c r="B1233" s="77" t="s">
        <v>183</v>
      </c>
      <c r="C1233" s="78"/>
      <c r="D1233" s="79"/>
      <c r="E1233" s="79"/>
      <c r="F1233" s="79"/>
      <c r="G1233" s="79"/>
      <c r="H1233" s="80"/>
      <c r="I1233" s="80"/>
      <c r="J1233" s="311"/>
    </row>
    <row r="1234" spans="1:10">
      <c r="A1234" s="68"/>
      <c r="B1234" s="77" t="s">
        <v>183</v>
      </c>
      <c r="C1234" s="78"/>
      <c r="D1234" s="79"/>
      <c r="E1234" s="79"/>
      <c r="F1234" s="79"/>
      <c r="G1234" s="79"/>
      <c r="H1234" s="80"/>
      <c r="I1234" s="80"/>
      <c r="J1234" s="311"/>
    </row>
    <row r="1235" spans="1:10">
      <c r="A1235" s="68"/>
      <c r="B1235" s="77" t="s">
        <v>183</v>
      </c>
      <c r="C1235" s="78"/>
      <c r="D1235" s="79"/>
      <c r="E1235" s="79"/>
      <c r="F1235" s="79"/>
      <c r="G1235" s="79"/>
      <c r="H1235" s="80"/>
      <c r="I1235" s="80"/>
      <c r="J1235" s="311"/>
    </row>
    <row r="1236" spans="1:10">
      <c r="A1236" s="68"/>
      <c r="B1236" s="73"/>
      <c r="C1236" s="81"/>
      <c r="D1236" s="75"/>
      <c r="E1236" s="75"/>
      <c r="F1236" s="75"/>
      <c r="G1236" s="75" t="s">
        <v>768</v>
      </c>
      <c r="H1236" s="75"/>
      <c r="I1236" s="75"/>
      <c r="J1236" s="83">
        <f>+SUBTOTAL(9,J1229:J1235)</f>
        <v>42.08</v>
      </c>
    </row>
    <row r="1237" spans="1:10">
      <c r="A1237" s="68"/>
      <c r="B1237" s="73"/>
      <c r="C1237" s="81"/>
      <c r="D1237" s="75"/>
      <c r="E1237" s="75"/>
      <c r="F1237" s="75" t="s">
        <v>769</v>
      </c>
      <c r="G1237" s="75"/>
      <c r="H1237" s="75"/>
      <c r="I1237" s="75">
        <v>0</v>
      </c>
      <c r="J1237" s="83">
        <f>+ROUND(I1237*J1236,2)</f>
        <v>0</v>
      </c>
    </row>
    <row r="1238" spans="1:10">
      <c r="A1238" s="68"/>
      <c r="B1238" s="73"/>
      <c r="C1238" s="81"/>
      <c r="D1238" s="75"/>
      <c r="E1238" s="75"/>
      <c r="F1238" s="75" t="s">
        <v>260</v>
      </c>
      <c r="G1238" s="75"/>
      <c r="H1238" s="75"/>
      <c r="I1238" s="75"/>
      <c r="J1238" s="83">
        <f>+SUBTOTAL(9,J1229:J1237)</f>
        <v>42.08</v>
      </c>
    </row>
    <row r="1239" spans="1:10">
      <c r="A1239" s="68"/>
      <c r="B1239" s="82"/>
      <c r="C1239" s="81"/>
      <c r="D1239" s="75"/>
      <c r="E1239" s="75"/>
      <c r="F1239" s="75"/>
      <c r="G1239" s="75" t="s">
        <v>770</v>
      </c>
      <c r="H1239" s="75"/>
      <c r="I1239" s="75"/>
      <c r="J1239" s="315">
        <f>+SUBTOTAL(9,J1220:J1238)</f>
        <v>294.14</v>
      </c>
    </row>
    <row r="1240" spans="1:10">
      <c r="A1240" s="68"/>
      <c r="B1240" s="82"/>
      <c r="C1240" s="81" t="s">
        <v>261</v>
      </c>
      <c r="D1240" s="75">
        <v>32.479999999999997</v>
      </c>
      <c r="E1240" s="75"/>
      <c r="F1240" s="75"/>
      <c r="G1240" s="75" t="s">
        <v>262</v>
      </c>
      <c r="H1240" s="75"/>
      <c r="I1240" s="75"/>
      <c r="J1240" s="315">
        <f>+ROUND(J1239/D1240,2)</f>
        <v>9.06</v>
      </c>
    </row>
    <row r="1241" spans="1:10">
      <c r="A1241" s="68"/>
      <c r="B1241" s="73" t="s">
        <v>247</v>
      </c>
      <c r="C1241" s="74" t="s">
        <v>263</v>
      </c>
      <c r="D1241" s="75"/>
      <c r="E1241" s="75"/>
      <c r="F1241" s="75"/>
      <c r="G1241" s="76" t="s">
        <v>248</v>
      </c>
      <c r="H1241" s="76" t="s">
        <v>771</v>
      </c>
      <c r="I1241" s="76" t="s">
        <v>264</v>
      </c>
      <c r="J1241" s="83" t="s">
        <v>772</v>
      </c>
    </row>
    <row r="1242" spans="1:10">
      <c r="A1242" s="68"/>
      <c r="B1242" s="73" t="s">
        <v>183</v>
      </c>
      <c r="C1242" s="74"/>
      <c r="D1242" s="75"/>
      <c r="E1242" s="75"/>
      <c r="F1242" s="75"/>
      <c r="G1242" s="76"/>
      <c r="H1242" s="76"/>
      <c r="I1242" s="76"/>
      <c r="J1242" s="83"/>
    </row>
    <row r="1243" spans="1:10">
      <c r="A1243" s="68"/>
      <c r="B1243" s="77" t="s">
        <v>183</v>
      </c>
      <c r="C1243" s="78"/>
      <c r="D1243" s="79"/>
      <c r="E1243" s="79"/>
      <c r="F1243" s="79"/>
      <c r="G1243" s="80"/>
      <c r="H1243" s="80"/>
      <c r="I1243" s="80"/>
      <c r="J1243" s="311"/>
    </row>
    <row r="1244" spans="1:10">
      <c r="A1244" s="68"/>
      <c r="B1244" s="77" t="s">
        <v>183</v>
      </c>
      <c r="C1244" s="78"/>
      <c r="D1244" s="79"/>
      <c r="E1244" s="79"/>
      <c r="F1244" s="79"/>
      <c r="G1244" s="80"/>
      <c r="H1244" s="80"/>
      <c r="I1244" s="80"/>
      <c r="J1244" s="311"/>
    </row>
    <row r="1245" spans="1:10">
      <c r="A1245" s="68"/>
      <c r="B1245" s="77" t="s">
        <v>183</v>
      </c>
      <c r="C1245" s="78"/>
      <c r="D1245" s="79"/>
      <c r="E1245" s="79"/>
      <c r="F1245" s="79"/>
      <c r="G1245" s="80"/>
      <c r="H1245" s="80"/>
      <c r="I1245" s="80"/>
      <c r="J1245" s="311"/>
    </row>
    <row r="1246" spans="1:10">
      <c r="A1246" s="68"/>
      <c r="B1246" s="77" t="s">
        <v>183</v>
      </c>
      <c r="C1246" s="78"/>
      <c r="D1246" s="79"/>
      <c r="E1246" s="79"/>
      <c r="F1246" s="79"/>
      <c r="G1246" s="80"/>
      <c r="H1246" s="80"/>
      <c r="I1246" s="80"/>
      <c r="J1246" s="311"/>
    </row>
    <row r="1247" spans="1:10">
      <c r="A1247" s="68"/>
      <c r="B1247" s="77" t="s">
        <v>183</v>
      </c>
      <c r="C1247" s="78"/>
      <c r="D1247" s="79"/>
      <c r="E1247" s="79"/>
      <c r="F1247" s="79"/>
      <c r="G1247" s="80"/>
      <c r="H1247" s="80"/>
      <c r="I1247" s="80"/>
      <c r="J1247" s="311"/>
    </row>
    <row r="1248" spans="1:10">
      <c r="A1248" s="68"/>
      <c r="B1248" s="77" t="s">
        <v>183</v>
      </c>
      <c r="C1248" s="78"/>
      <c r="D1248" s="79"/>
      <c r="E1248" s="79"/>
      <c r="F1248" s="79"/>
      <c r="G1248" s="80"/>
      <c r="H1248" s="80"/>
      <c r="I1248" s="80"/>
      <c r="J1248" s="311"/>
    </row>
    <row r="1249" spans="1:10">
      <c r="A1249" s="68"/>
      <c r="B1249" s="73"/>
      <c r="C1249" s="81"/>
      <c r="D1249" s="75"/>
      <c r="E1249" s="75"/>
      <c r="F1249" s="75"/>
      <c r="G1249" s="75" t="s">
        <v>268</v>
      </c>
      <c r="H1249" s="75"/>
      <c r="I1249" s="75"/>
      <c r="J1249" s="83">
        <f>+SUBTOTAL(9,J1242:J1248)</f>
        <v>0</v>
      </c>
    </row>
    <row r="1250" spans="1:10">
      <c r="A1250" s="68"/>
      <c r="B1250" s="73" t="s">
        <v>247</v>
      </c>
      <c r="C1250" s="74" t="s">
        <v>269</v>
      </c>
      <c r="D1250" s="75"/>
      <c r="E1250" s="75"/>
      <c r="F1250" s="75"/>
      <c r="G1250" s="76" t="s">
        <v>248</v>
      </c>
      <c r="H1250" s="76" t="s">
        <v>771</v>
      </c>
      <c r="I1250" s="76" t="s">
        <v>264</v>
      </c>
      <c r="J1250" s="83" t="s">
        <v>772</v>
      </c>
    </row>
    <row r="1251" spans="1:10">
      <c r="A1251" s="68"/>
      <c r="B1251" s="73" t="s">
        <v>850</v>
      </c>
      <c r="C1251" s="74" t="s">
        <v>432</v>
      </c>
      <c r="D1251" s="75"/>
      <c r="E1251" s="75"/>
      <c r="F1251" s="75"/>
      <c r="G1251" s="76" t="s">
        <v>311</v>
      </c>
      <c r="H1251" s="76">
        <v>12.4</v>
      </c>
      <c r="I1251" s="76">
        <v>13.26793</v>
      </c>
      <c r="J1251" s="83">
        <f>+ROUND(H1251*I1251,2)</f>
        <v>164.52</v>
      </c>
    </row>
    <row r="1252" spans="1:10">
      <c r="A1252" s="68"/>
      <c r="B1252" s="77" t="s">
        <v>851</v>
      </c>
      <c r="C1252" s="78" t="s">
        <v>458</v>
      </c>
      <c r="D1252" s="79"/>
      <c r="E1252" s="79"/>
      <c r="F1252" s="79"/>
      <c r="G1252" s="80" t="s">
        <v>184</v>
      </c>
      <c r="H1252" s="80">
        <v>672.1</v>
      </c>
      <c r="I1252" s="80">
        <v>0.18645</v>
      </c>
      <c r="J1252" s="311">
        <f>+ROUND(H1252*I1252,2)</f>
        <v>125.31</v>
      </c>
    </row>
    <row r="1253" spans="1:10">
      <c r="A1253" s="68"/>
      <c r="B1253" s="77" t="s">
        <v>852</v>
      </c>
      <c r="C1253" s="78" t="s">
        <v>434</v>
      </c>
      <c r="D1253" s="79"/>
      <c r="E1253" s="79"/>
      <c r="F1253" s="79"/>
      <c r="G1253" s="80" t="s">
        <v>186</v>
      </c>
      <c r="H1253" s="80">
        <v>9.65</v>
      </c>
      <c r="I1253" s="80">
        <v>1.679</v>
      </c>
      <c r="J1253" s="311">
        <f>+ROUND(H1253*I1253,2)</f>
        <v>16.2</v>
      </c>
    </row>
    <row r="1254" spans="1:10">
      <c r="A1254" s="68"/>
      <c r="B1254" s="77" t="s">
        <v>183</v>
      </c>
      <c r="C1254" s="78"/>
      <c r="D1254" s="79"/>
      <c r="E1254" s="79"/>
      <c r="F1254" s="79"/>
      <c r="G1254" s="80"/>
      <c r="H1254" s="80"/>
      <c r="I1254" s="80"/>
      <c r="J1254" s="311"/>
    </row>
    <row r="1255" spans="1:10">
      <c r="A1255" s="68"/>
      <c r="B1255" s="77" t="s">
        <v>183</v>
      </c>
      <c r="C1255" s="78"/>
      <c r="D1255" s="79"/>
      <c r="E1255" s="79"/>
      <c r="F1255" s="79"/>
      <c r="G1255" s="80"/>
      <c r="H1255" s="80"/>
      <c r="I1255" s="80"/>
      <c r="J1255" s="311"/>
    </row>
    <row r="1256" spans="1:10">
      <c r="A1256" s="68"/>
      <c r="B1256" s="73"/>
      <c r="C1256" s="81"/>
      <c r="D1256" s="75"/>
      <c r="E1256" s="75"/>
      <c r="F1256" s="75"/>
      <c r="G1256" s="75" t="s">
        <v>270</v>
      </c>
      <c r="H1256" s="75"/>
      <c r="I1256" s="75"/>
      <c r="J1256" s="83">
        <f>+SUBTOTAL(9,J1251:J1255)</f>
        <v>306.03000000000003</v>
      </c>
    </row>
    <row r="1257" spans="1:10">
      <c r="A1257" s="68"/>
      <c r="B1257" s="73" t="s">
        <v>247</v>
      </c>
      <c r="C1257" s="74" t="s">
        <v>273</v>
      </c>
      <c r="D1257" s="76" t="s">
        <v>274</v>
      </c>
      <c r="E1257" s="76" t="s">
        <v>777</v>
      </c>
      <c r="F1257" s="76" t="s">
        <v>778</v>
      </c>
      <c r="G1257" s="76" t="s">
        <v>779</v>
      </c>
      <c r="H1257" s="76" t="s">
        <v>780</v>
      </c>
      <c r="I1257" s="76" t="s">
        <v>264</v>
      </c>
      <c r="J1257" s="83" t="s">
        <v>781</v>
      </c>
    </row>
    <row r="1258" spans="1:10">
      <c r="A1258" s="68"/>
      <c r="B1258" s="73" t="s">
        <v>183</v>
      </c>
      <c r="C1258" s="74"/>
      <c r="D1258" s="76"/>
      <c r="E1258" s="76"/>
      <c r="F1258" s="76"/>
      <c r="G1258" s="76"/>
      <c r="H1258" s="76"/>
      <c r="I1258" s="76"/>
      <c r="J1258" s="83"/>
    </row>
    <row r="1259" spans="1:10">
      <c r="A1259" s="68"/>
      <c r="B1259" s="77" t="s">
        <v>183</v>
      </c>
      <c r="C1259" s="78"/>
      <c r="D1259" s="80"/>
      <c r="E1259" s="80"/>
      <c r="F1259" s="80"/>
      <c r="G1259" s="80"/>
      <c r="H1259" s="80"/>
      <c r="I1259" s="80"/>
      <c r="J1259" s="311"/>
    </row>
    <row r="1260" spans="1:10">
      <c r="A1260" s="68"/>
      <c r="B1260" s="77" t="s">
        <v>183</v>
      </c>
      <c r="C1260" s="78"/>
      <c r="D1260" s="80"/>
      <c r="E1260" s="80"/>
      <c r="F1260" s="80"/>
      <c r="G1260" s="80"/>
      <c r="H1260" s="80"/>
      <c r="I1260" s="80"/>
      <c r="J1260" s="311"/>
    </row>
    <row r="1261" spans="1:10">
      <c r="A1261" s="68"/>
      <c r="B1261" s="77" t="s">
        <v>183</v>
      </c>
      <c r="C1261" s="78"/>
      <c r="D1261" s="80"/>
      <c r="E1261" s="80"/>
      <c r="F1261" s="80"/>
      <c r="G1261" s="80"/>
      <c r="H1261" s="80"/>
      <c r="I1261" s="80"/>
      <c r="J1261" s="311"/>
    </row>
    <row r="1262" spans="1:10">
      <c r="A1262" s="68"/>
      <c r="B1262" s="77" t="s">
        <v>183</v>
      </c>
      <c r="C1262" s="78"/>
      <c r="D1262" s="80"/>
      <c r="E1262" s="80"/>
      <c r="F1262" s="80"/>
      <c r="G1262" s="80"/>
      <c r="H1262" s="80"/>
      <c r="I1262" s="80"/>
      <c r="J1262" s="311"/>
    </row>
    <row r="1263" spans="1:10">
      <c r="A1263" s="68"/>
      <c r="B1263" s="77" t="s">
        <v>183</v>
      </c>
      <c r="C1263" s="78"/>
      <c r="D1263" s="80"/>
      <c r="E1263" s="80"/>
      <c r="F1263" s="80"/>
      <c r="G1263" s="80"/>
      <c r="H1263" s="80"/>
      <c r="I1263" s="80"/>
      <c r="J1263" s="311"/>
    </row>
    <row r="1264" spans="1:10">
      <c r="A1264" s="68"/>
      <c r="B1264" s="77" t="s">
        <v>183</v>
      </c>
      <c r="C1264" s="78"/>
      <c r="D1264" s="80"/>
      <c r="E1264" s="80"/>
      <c r="F1264" s="80"/>
      <c r="G1264" s="80"/>
      <c r="H1264" s="80"/>
      <c r="I1264" s="80"/>
      <c r="J1264" s="311"/>
    </row>
    <row r="1265" spans="1:10">
      <c r="A1265" s="68"/>
      <c r="B1265" s="73"/>
      <c r="C1265" s="81"/>
      <c r="D1265" s="75"/>
      <c r="E1265" s="75"/>
      <c r="F1265" s="75"/>
      <c r="G1265" s="75" t="s">
        <v>277</v>
      </c>
      <c r="H1265" s="75"/>
      <c r="I1265" s="75"/>
      <c r="J1265" s="83">
        <f>+SUBTOTAL(9,J1258:J1264)</f>
        <v>0</v>
      </c>
    </row>
    <row r="1266" spans="1:10">
      <c r="A1266" s="68"/>
      <c r="B1266" s="73" t="s">
        <v>278</v>
      </c>
      <c r="C1266" s="81"/>
      <c r="D1266" s="75"/>
      <c r="E1266" s="75"/>
      <c r="F1266" s="75"/>
      <c r="G1266" s="75"/>
      <c r="H1266" s="75"/>
      <c r="I1266" s="75"/>
      <c r="J1266" s="83">
        <f>+SUBTOTAL(9,J1240:J1264)</f>
        <v>315.08999999999997</v>
      </c>
    </row>
    <row r="1267" spans="1:10">
      <c r="A1267" s="68"/>
      <c r="B1267" s="73" t="s">
        <v>279</v>
      </c>
      <c r="C1267" s="81"/>
      <c r="D1267" s="75">
        <v>0</v>
      </c>
      <c r="E1267" s="75"/>
      <c r="F1267" s="75"/>
      <c r="G1267" s="75"/>
      <c r="H1267" s="75"/>
      <c r="I1267" s="75"/>
      <c r="J1267" s="83">
        <f>+ROUND(J1266*D1267/100,2)</f>
        <v>0</v>
      </c>
    </row>
    <row r="1268" spans="1:10" ht="14.4" thickBot="1">
      <c r="A1268" s="68"/>
      <c r="B1268" s="73" t="s">
        <v>280</v>
      </c>
      <c r="C1268" s="81"/>
      <c r="D1268" s="75"/>
      <c r="E1268" s="75"/>
      <c r="F1268" s="75"/>
      <c r="G1268" s="75"/>
      <c r="H1268" s="75"/>
      <c r="I1268" s="75"/>
      <c r="J1268" s="83">
        <f>+J1266+ J1267</f>
        <v>315.08999999999997</v>
      </c>
    </row>
    <row r="1269" spans="1:10">
      <c r="A1269" s="68"/>
      <c r="B1269" s="69" t="s">
        <v>213</v>
      </c>
      <c r="C1269" s="70"/>
      <c r="D1269" s="72"/>
      <c r="E1269" s="72"/>
      <c r="F1269" s="72" t="s">
        <v>783</v>
      </c>
      <c r="G1269" s="72"/>
      <c r="H1269" s="72"/>
      <c r="I1269" s="72" t="s">
        <v>784</v>
      </c>
      <c r="J1269" s="310"/>
    </row>
    <row r="1270" spans="1:10">
      <c r="A1270" s="68"/>
      <c r="B1270" s="77" t="s">
        <v>785</v>
      </c>
      <c r="C1270" s="68"/>
      <c r="D1270" s="79"/>
      <c r="E1270" s="79"/>
      <c r="F1270" s="79" t="s">
        <v>786</v>
      </c>
      <c r="G1270" s="79"/>
      <c r="H1270" s="79"/>
      <c r="I1270" s="79"/>
      <c r="J1270" s="316"/>
    </row>
    <row r="1271" spans="1:10">
      <c r="A1271" s="68"/>
      <c r="B1271" s="77" t="s">
        <v>787</v>
      </c>
      <c r="C1271" s="68"/>
      <c r="D1271" s="79"/>
      <c r="E1271" s="79"/>
      <c r="F1271" s="79" t="s">
        <v>788</v>
      </c>
      <c r="G1271" s="79"/>
      <c r="H1271" s="79"/>
      <c r="I1271" s="79"/>
      <c r="J1271" s="316"/>
    </row>
    <row r="1272" spans="1:10" ht="14.4" thickBot="1">
      <c r="A1272" s="68"/>
      <c r="B1272" s="84" t="s">
        <v>789</v>
      </c>
      <c r="C1272" s="68"/>
      <c r="D1272" s="79"/>
      <c r="E1272" s="79"/>
      <c r="F1272" s="79"/>
      <c r="G1272" s="79"/>
      <c r="H1272" s="79"/>
      <c r="I1272" s="79"/>
      <c r="J1272" s="317"/>
    </row>
    <row r="1273" spans="1:10">
      <c r="A1273" s="68"/>
      <c r="B1273" s="70"/>
      <c r="C1273" s="70"/>
      <c r="D1273" s="72"/>
      <c r="E1273" s="72"/>
      <c r="F1273" s="72"/>
      <c r="G1273" s="72"/>
      <c r="H1273" s="72"/>
      <c r="I1273" s="72"/>
      <c r="J1273" s="72"/>
    </row>
    <row r="1274" spans="1:10" ht="14.4" thickBot="1">
      <c r="A1274" s="68"/>
      <c r="B1274" s="68"/>
      <c r="C1274" s="68"/>
      <c r="D1274" s="79"/>
      <c r="E1274" s="79"/>
      <c r="F1274" s="79"/>
      <c r="G1274" s="79"/>
      <c r="H1274" s="79"/>
      <c r="I1274" s="79"/>
      <c r="J1274" s="79"/>
    </row>
    <row r="1275" spans="1:10">
      <c r="A1275" s="68"/>
      <c r="B1275" s="69"/>
      <c r="C1275" s="70"/>
      <c r="D1275" s="71" t="s">
        <v>246</v>
      </c>
      <c r="E1275" s="71"/>
      <c r="F1275" s="71"/>
      <c r="G1275" s="72"/>
      <c r="H1275" s="72"/>
      <c r="I1275" s="72"/>
      <c r="J1275" s="310"/>
    </row>
    <row r="1276" spans="1:10">
      <c r="A1276" s="68"/>
      <c r="B1276" s="73" t="s">
        <v>247</v>
      </c>
      <c r="C1276" s="74" t="s">
        <v>69</v>
      </c>
      <c r="D1276" s="75"/>
      <c r="E1276" s="75"/>
      <c r="F1276" s="75"/>
      <c r="G1276" s="75"/>
      <c r="H1276" s="76" t="s">
        <v>759</v>
      </c>
      <c r="I1276" s="75"/>
      <c r="J1276" s="83" t="s">
        <v>248</v>
      </c>
    </row>
    <row r="1277" spans="1:10">
      <c r="A1277" s="68"/>
      <c r="B1277" s="77" t="s">
        <v>850</v>
      </c>
      <c r="C1277" s="78" t="s">
        <v>435</v>
      </c>
      <c r="D1277" s="79"/>
      <c r="E1277" s="79"/>
      <c r="F1277" s="79"/>
      <c r="G1277" s="79"/>
      <c r="H1277" s="80" t="s">
        <v>761</v>
      </c>
      <c r="I1277" s="79"/>
      <c r="J1277" s="311" t="s">
        <v>311</v>
      </c>
    </row>
    <row r="1278" spans="1:10">
      <c r="A1278" s="68"/>
      <c r="B1278" s="73"/>
      <c r="C1278" s="74"/>
      <c r="D1278" s="75"/>
      <c r="E1278" s="76"/>
      <c r="F1278" s="76" t="s">
        <v>249</v>
      </c>
      <c r="G1278" s="76"/>
      <c r="H1278" s="76" t="s">
        <v>250</v>
      </c>
      <c r="I1278" s="76"/>
      <c r="J1278" s="83" t="s">
        <v>762</v>
      </c>
    </row>
    <row r="1279" spans="1:10">
      <c r="A1279" s="68"/>
      <c r="B1279" s="77" t="s">
        <v>247</v>
      </c>
      <c r="C1279" s="78" t="s">
        <v>251</v>
      </c>
      <c r="D1279" s="79"/>
      <c r="E1279" s="80" t="s">
        <v>182</v>
      </c>
      <c r="F1279" s="76" t="s">
        <v>252</v>
      </c>
      <c r="G1279" s="76" t="s">
        <v>253</v>
      </c>
      <c r="H1279" s="76" t="s">
        <v>252</v>
      </c>
      <c r="I1279" s="312" t="s">
        <v>253</v>
      </c>
      <c r="J1279" s="311" t="s">
        <v>763</v>
      </c>
    </row>
    <row r="1280" spans="1:10">
      <c r="A1280" s="68"/>
      <c r="B1280" s="73" t="s">
        <v>183</v>
      </c>
      <c r="C1280" s="74"/>
      <c r="D1280" s="75"/>
      <c r="E1280" s="76"/>
      <c r="F1280" s="76"/>
      <c r="G1280" s="76"/>
      <c r="H1280" s="76"/>
      <c r="I1280" s="76"/>
      <c r="J1280" s="83"/>
    </row>
    <row r="1281" spans="1:10">
      <c r="A1281" s="68"/>
      <c r="B1281" s="77" t="s">
        <v>183</v>
      </c>
      <c r="C1281" s="78"/>
      <c r="D1281" s="79"/>
      <c r="E1281" s="80"/>
      <c r="F1281" s="80"/>
      <c r="G1281" s="80"/>
      <c r="H1281" s="80"/>
      <c r="I1281" s="80"/>
      <c r="J1281" s="311"/>
    </row>
    <row r="1282" spans="1:10">
      <c r="A1282" s="68"/>
      <c r="B1282" s="77" t="s">
        <v>183</v>
      </c>
      <c r="C1282" s="78"/>
      <c r="D1282" s="79"/>
      <c r="E1282" s="80"/>
      <c r="F1282" s="80"/>
      <c r="G1282" s="80"/>
      <c r="H1282" s="80"/>
      <c r="I1282" s="80"/>
      <c r="J1282" s="311"/>
    </row>
    <row r="1283" spans="1:10">
      <c r="A1283" s="68"/>
      <c r="B1283" s="77" t="s">
        <v>183</v>
      </c>
      <c r="C1283" s="78"/>
      <c r="D1283" s="79"/>
      <c r="E1283" s="80"/>
      <c r="F1283" s="80"/>
      <c r="G1283" s="80"/>
      <c r="H1283" s="80"/>
      <c r="I1283" s="80"/>
      <c r="J1283" s="311"/>
    </row>
    <row r="1284" spans="1:10">
      <c r="A1284" s="68"/>
      <c r="B1284" s="77" t="s">
        <v>183</v>
      </c>
      <c r="C1284" s="78"/>
      <c r="D1284" s="79"/>
      <c r="E1284" s="80"/>
      <c r="F1284" s="80"/>
      <c r="G1284" s="80"/>
      <c r="H1284" s="80"/>
      <c r="I1284" s="80"/>
      <c r="J1284" s="311"/>
    </row>
    <row r="1285" spans="1:10">
      <c r="A1285" s="68"/>
      <c r="B1285" s="77" t="s">
        <v>183</v>
      </c>
      <c r="C1285" s="78"/>
      <c r="D1285" s="79"/>
      <c r="E1285" s="80"/>
      <c r="F1285" s="80"/>
      <c r="G1285" s="80"/>
      <c r="H1285" s="80"/>
      <c r="I1285" s="80"/>
      <c r="J1285" s="311"/>
    </row>
    <row r="1286" spans="1:10">
      <c r="A1286" s="68"/>
      <c r="B1286" s="77" t="s">
        <v>183</v>
      </c>
      <c r="C1286" s="78"/>
      <c r="D1286" s="79"/>
      <c r="E1286" s="80"/>
      <c r="F1286" s="80"/>
      <c r="G1286" s="80"/>
      <c r="H1286" s="80"/>
      <c r="I1286" s="80"/>
      <c r="J1286" s="311"/>
    </row>
    <row r="1287" spans="1:10">
      <c r="A1287" s="68"/>
      <c r="B1287" s="73"/>
      <c r="C1287" s="81"/>
      <c r="D1287" s="75"/>
      <c r="E1287" s="75"/>
      <c r="F1287" s="75"/>
      <c r="G1287" s="75" t="s">
        <v>764</v>
      </c>
      <c r="H1287" s="75"/>
      <c r="I1287" s="75"/>
      <c r="J1287" s="83">
        <f>+SUBTOTAL(9,J1280:J1286)</f>
        <v>0</v>
      </c>
    </row>
    <row r="1288" spans="1:10">
      <c r="A1288" s="68"/>
      <c r="B1288" s="73" t="s">
        <v>247</v>
      </c>
      <c r="C1288" s="74" t="s">
        <v>765</v>
      </c>
      <c r="D1288" s="75"/>
      <c r="E1288" s="75"/>
      <c r="F1288" s="75"/>
      <c r="G1288" s="75"/>
      <c r="H1288" s="76" t="s">
        <v>182</v>
      </c>
      <c r="I1288" s="76" t="s">
        <v>766</v>
      </c>
      <c r="J1288" s="83" t="s">
        <v>767</v>
      </c>
    </row>
    <row r="1289" spans="1:10">
      <c r="A1289" s="68"/>
      <c r="B1289" s="73" t="s">
        <v>400</v>
      </c>
      <c r="C1289" s="74" t="s">
        <v>401</v>
      </c>
      <c r="D1289" s="75"/>
      <c r="E1289" s="75"/>
      <c r="F1289" s="75"/>
      <c r="G1289" s="75"/>
      <c r="H1289" s="76">
        <v>0.09</v>
      </c>
      <c r="I1289" s="76">
        <v>22.84</v>
      </c>
      <c r="J1289" s="83">
        <f>+ROUND(H1289*I1289,2)</f>
        <v>2.06</v>
      </c>
    </row>
    <row r="1290" spans="1:10">
      <c r="A1290" s="68"/>
      <c r="B1290" s="77" t="s">
        <v>436</v>
      </c>
      <c r="C1290" s="78" t="s">
        <v>437</v>
      </c>
      <c r="D1290" s="79"/>
      <c r="E1290" s="79"/>
      <c r="F1290" s="79"/>
      <c r="G1290" s="79"/>
      <c r="H1290" s="80">
        <v>0.09</v>
      </c>
      <c r="I1290" s="80">
        <v>31.65</v>
      </c>
      <c r="J1290" s="311">
        <f>+ROUND(H1290*I1290,2)</f>
        <v>2.85</v>
      </c>
    </row>
    <row r="1291" spans="1:10">
      <c r="A1291" s="68"/>
      <c r="B1291" s="77" t="s">
        <v>183</v>
      </c>
      <c r="C1291" s="78"/>
      <c r="D1291" s="79"/>
      <c r="E1291" s="79"/>
      <c r="F1291" s="79"/>
      <c r="G1291" s="79"/>
      <c r="H1291" s="80"/>
      <c r="I1291" s="80"/>
      <c r="J1291" s="311"/>
    </row>
    <row r="1292" spans="1:10">
      <c r="A1292" s="68"/>
      <c r="B1292" s="77" t="s">
        <v>183</v>
      </c>
      <c r="C1292" s="78"/>
      <c r="D1292" s="79"/>
      <c r="E1292" s="79"/>
      <c r="F1292" s="79"/>
      <c r="G1292" s="79"/>
      <c r="H1292" s="80"/>
      <c r="I1292" s="80"/>
      <c r="J1292" s="311"/>
    </row>
    <row r="1293" spans="1:10">
      <c r="A1293" s="68"/>
      <c r="B1293" s="77" t="s">
        <v>183</v>
      </c>
      <c r="C1293" s="78"/>
      <c r="D1293" s="79"/>
      <c r="E1293" s="79"/>
      <c r="F1293" s="79"/>
      <c r="G1293" s="79"/>
      <c r="H1293" s="80"/>
      <c r="I1293" s="80"/>
      <c r="J1293" s="311"/>
    </row>
    <row r="1294" spans="1:10">
      <c r="A1294" s="68"/>
      <c r="B1294" s="77" t="s">
        <v>183</v>
      </c>
      <c r="C1294" s="78"/>
      <c r="D1294" s="79"/>
      <c r="E1294" s="79"/>
      <c r="F1294" s="79"/>
      <c r="G1294" s="79"/>
      <c r="H1294" s="80"/>
      <c r="I1294" s="80"/>
      <c r="J1294" s="311"/>
    </row>
    <row r="1295" spans="1:10">
      <c r="A1295" s="68"/>
      <c r="B1295" s="77" t="s">
        <v>183</v>
      </c>
      <c r="C1295" s="78"/>
      <c r="D1295" s="79"/>
      <c r="E1295" s="79"/>
      <c r="F1295" s="79"/>
      <c r="G1295" s="79"/>
      <c r="H1295" s="80"/>
      <c r="I1295" s="80"/>
      <c r="J1295" s="311"/>
    </row>
    <row r="1296" spans="1:10">
      <c r="A1296" s="68"/>
      <c r="B1296" s="73"/>
      <c r="C1296" s="81"/>
      <c r="D1296" s="75"/>
      <c r="E1296" s="75"/>
      <c r="F1296" s="75"/>
      <c r="G1296" s="75" t="s">
        <v>768</v>
      </c>
      <c r="H1296" s="75"/>
      <c r="I1296" s="75"/>
      <c r="J1296" s="83">
        <f>+SUBTOTAL(9,J1289:J1295)</f>
        <v>4.91</v>
      </c>
    </row>
    <row r="1297" spans="1:10">
      <c r="A1297" s="68"/>
      <c r="B1297" s="73"/>
      <c r="C1297" s="81"/>
      <c r="D1297" s="75"/>
      <c r="E1297" s="75"/>
      <c r="F1297" s="75" t="s">
        <v>769</v>
      </c>
      <c r="G1297" s="75"/>
      <c r="H1297" s="75"/>
      <c r="I1297" s="75">
        <v>0</v>
      </c>
      <c r="J1297" s="83">
        <f>+ROUND(I1297*J1296,2)</f>
        <v>0</v>
      </c>
    </row>
    <row r="1298" spans="1:10">
      <c r="A1298" s="68"/>
      <c r="B1298" s="73"/>
      <c r="C1298" s="81"/>
      <c r="D1298" s="75"/>
      <c r="E1298" s="75"/>
      <c r="F1298" s="75" t="s">
        <v>260</v>
      </c>
      <c r="G1298" s="75"/>
      <c r="H1298" s="75"/>
      <c r="I1298" s="75"/>
      <c r="J1298" s="83">
        <f>+SUBTOTAL(9,J1289:J1297)</f>
        <v>4.91</v>
      </c>
    </row>
    <row r="1299" spans="1:10">
      <c r="A1299" s="68"/>
      <c r="B1299" s="82"/>
      <c r="C1299" s="81"/>
      <c r="D1299" s="75"/>
      <c r="E1299" s="75"/>
      <c r="F1299" s="75"/>
      <c r="G1299" s="75" t="s">
        <v>770</v>
      </c>
      <c r="H1299" s="75"/>
      <c r="I1299" s="75"/>
      <c r="J1299" s="315">
        <f>+SUBTOTAL(9,J1280:J1298)</f>
        <v>4.91</v>
      </c>
    </row>
    <row r="1300" spans="1:10">
      <c r="A1300" s="68"/>
      <c r="B1300" s="82"/>
      <c r="C1300" s="81" t="s">
        <v>261</v>
      </c>
      <c r="D1300" s="75">
        <v>1</v>
      </c>
      <c r="E1300" s="75"/>
      <c r="F1300" s="75"/>
      <c r="G1300" s="75" t="s">
        <v>262</v>
      </c>
      <c r="H1300" s="75"/>
      <c r="I1300" s="75"/>
      <c r="J1300" s="315">
        <f>+ROUND(J1299/D1300,2)</f>
        <v>4.91</v>
      </c>
    </row>
    <row r="1301" spans="1:10">
      <c r="A1301" s="68"/>
      <c r="B1301" s="73" t="s">
        <v>247</v>
      </c>
      <c r="C1301" s="74" t="s">
        <v>263</v>
      </c>
      <c r="D1301" s="75"/>
      <c r="E1301" s="75"/>
      <c r="F1301" s="75"/>
      <c r="G1301" s="76" t="s">
        <v>248</v>
      </c>
      <c r="H1301" s="76" t="s">
        <v>771</v>
      </c>
      <c r="I1301" s="76" t="s">
        <v>264</v>
      </c>
      <c r="J1301" s="83" t="s">
        <v>772</v>
      </c>
    </row>
    <row r="1302" spans="1:10">
      <c r="A1302" s="68"/>
      <c r="B1302" s="73" t="s">
        <v>438</v>
      </c>
      <c r="C1302" s="74" t="s">
        <v>439</v>
      </c>
      <c r="D1302" s="75"/>
      <c r="E1302" s="75"/>
      <c r="F1302" s="75"/>
      <c r="G1302" s="76" t="s">
        <v>311</v>
      </c>
      <c r="H1302" s="76">
        <v>6.6</v>
      </c>
      <c r="I1302" s="76">
        <v>1.1000000000000001</v>
      </c>
      <c r="J1302" s="83">
        <f>+ROUND(H1302*I1302,2)</f>
        <v>7.26</v>
      </c>
    </row>
    <row r="1303" spans="1:10">
      <c r="A1303" s="68"/>
      <c r="B1303" s="77" t="s">
        <v>440</v>
      </c>
      <c r="C1303" s="78" t="s">
        <v>441</v>
      </c>
      <c r="D1303" s="79"/>
      <c r="E1303" s="79"/>
      <c r="F1303" s="79"/>
      <c r="G1303" s="80" t="s">
        <v>311</v>
      </c>
      <c r="H1303" s="80">
        <v>12.85</v>
      </c>
      <c r="I1303" s="80">
        <v>1.4999999999999999E-2</v>
      </c>
      <c r="J1303" s="311">
        <f>+ROUND(H1303*I1303,2)</f>
        <v>0.19</v>
      </c>
    </row>
    <row r="1304" spans="1:10">
      <c r="A1304" s="68"/>
      <c r="B1304" s="77" t="s">
        <v>442</v>
      </c>
      <c r="C1304" s="78" t="s">
        <v>443</v>
      </c>
      <c r="D1304" s="79"/>
      <c r="E1304" s="79"/>
      <c r="F1304" s="79"/>
      <c r="G1304" s="80" t="s">
        <v>187</v>
      </c>
      <c r="H1304" s="80">
        <v>33.81</v>
      </c>
      <c r="I1304" s="80">
        <v>1.1000000000000001E-3</v>
      </c>
      <c r="J1304" s="311">
        <f>+ROUND(H1304*I1304,2)</f>
        <v>0.04</v>
      </c>
    </row>
    <row r="1305" spans="1:10">
      <c r="A1305" s="68"/>
      <c r="B1305" s="77" t="s">
        <v>444</v>
      </c>
      <c r="C1305" s="78" t="s">
        <v>445</v>
      </c>
      <c r="D1305" s="79"/>
      <c r="E1305" s="79"/>
      <c r="F1305" s="79"/>
      <c r="G1305" s="80" t="s">
        <v>187</v>
      </c>
      <c r="H1305" s="80">
        <v>33.81</v>
      </c>
      <c r="I1305" s="80">
        <v>2.0000000000000002E-5</v>
      </c>
      <c r="J1305" s="311">
        <f>+ROUND(H1305*I1305,2)</f>
        <v>0</v>
      </c>
    </row>
    <row r="1306" spans="1:10">
      <c r="A1306" s="68"/>
      <c r="B1306" s="77" t="s">
        <v>183</v>
      </c>
      <c r="C1306" s="78"/>
      <c r="D1306" s="79"/>
      <c r="E1306" s="79"/>
      <c r="F1306" s="79"/>
      <c r="G1306" s="80"/>
      <c r="H1306" s="80"/>
      <c r="I1306" s="80"/>
      <c r="J1306" s="311"/>
    </row>
    <row r="1307" spans="1:10">
      <c r="A1307" s="68"/>
      <c r="B1307" s="77" t="s">
        <v>183</v>
      </c>
      <c r="C1307" s="78"/>
      <c r="D1307" s="79"/>
      <c r="E1307" s="79"/>
      <c r="F1307" s="79"/>
      <c r="G1307" s="80"/>
      <c r="H1307" s="80"/>
      <c r="I1307" s="80"/>
      <c r="J1307" s="311"/>
    </row>
    <row r="1308" spans="1:10">
      <c r="A1308" s="68"/>
      <c r="B1308" s="77" t="s">
        <v>183</v>
      </c>
      <c r="C1308" s="78"/>
      <c r="D1308" s="79"/>
      <c r="E1308" s="79"/>
      <c r="F1308" s="79"/>
      <c r="G1308" s="80"/>
      <c r="H1308" s="80"/>
      <c r="I1308" s="80"/>
      <c r="J1308" s="311"/>
    </row>
    <row r="1309" spans="1:10">
      <c r="A1309" s="68"/>
      <c r="B1309" s="73"/>
      <c r="C1309" s="81"/>
      <c r="D1309" s="75"/>
      <c r="E1309" s="75"/>
      <c r="F1309" s="75"/>
      <c r="G1309" s="75" t="s">
        <v>268</v>
      </c>
      <c r="H1309" s="75"/>
      <c r="I1309" s="75"/>
      <c r="J1309" s="83">
        <f>+SUBTOTAL(9,J1302:J1308)</f>
        <v>7.49</v>
      </c>
    </row>
    <row r="1310" spans="1:10">
      <c r="A1310" s="68"/>
      <c r="B1310" s="73" t="s">
        <v>247</v>
      </c>
      <c r="C1310" s="74" t="s">
        <v>269</v>
      </c>
      <c r="D1310" s="75"/>
      <c r="E1310" s="75"/>
      <c r="F1310" s="75"/>
      <c r="G1310" s="76" t="s">
        <v>248</v>
      </c>
      <c r="H1310" s="76" t="s">
        <v>771</v>
      </c>
      <c r="I1310" s="76" t="s">
        <v>264</v>
      </c>
      <c r="J1310" s="83" t="s">
        <v>772</v>
      </c>
    </row>
    <row r="1311" spans="1:10">
      <c r="A1311" s="68"/>
      <c r="B1311" s="73" t="s">
        <v>183</v>
      </c>
      <c r="C1311" s="74"/>
      <c r="D1311" s="75"/>
      <c r="E1311" s="75"/>
      <c r="F1311" s="75"/>
      <c r="G1311" s="76"/>
      <c r="H1311" s="76"/>
      <c r="I1311" s="76"/>
      <c r="J1311" s="83"/>
    </row>
    <row r="1312" spans="1:10">
      <c r="A1312" s="68"/>
      <c r="B1312" s="77" t="s">
        <v>183</v>
      </c>
      <c r="C1312" s="78"/>
      <c r="D1312" s="79"/>
      <c r="E1312" s="79"/>
      <c r="F1312" s="79"/>
      <c r="G1312" s="80"/>
      <c r="H1312" s="80"/>
      <c r="I1312" s="80"/>
      <c r="J1312" s="311"/>
    </row>
    <row r="1313" spans="1:10">
      <c r="A1313" s="68"/>
      <c r="B1313" s="77" t="s">
        <v>183</v>
      </c>
      <c r="C1313" s="78"/>
      <c r="D1313" s="79"/>
      <c r="E1313" s="79"/>
      <c r="F1313" s="79"/>
      <c r="G1313" s="80"/>
      <c r="H1313" s="80"/>
      <c r="I1313" s="80"/>
      <c r="J1313" s="311"/>
    </row>
    <row r="1314" spans="1:10">
      <c r="A1314" s="68"/>
      <c r="B1314" s="77" t="s">
        <v>183</v>
      </c>
      <c r="C1314" s="78"/>
      <c r="D1314" s="79"/>
      <c r="E1314" s="79"/>
      <c r="F1314" s="79"/>
      <c r="G1314" s="80"/>
      <c r="H1314" s="80"/>
      <c r="I1314" s="80"/>
      <c r="J1314" s="311"/>
    </row>
    <row r="1315" spans="1:10">
      <c r="A1315" s="68"/>
      <c r="B1315" s="77" t="s">
        <v>183</v>
      </c>
      <c r="C1315" s="78"/>
      <c r="D1315" s="79"/>
      <c r="E1315" s="79"/>
      <c r="F1315" s="79"/>
      <c r="G1315" s="80"/>
      <c r="H1315" s="80"/>
      <c r="I1315" s="80"/>
      <c r="J1315" s="311"/>
    </row>
    <row r="1316" spans="1:10">
      <c r="A1316" s="68"/>
      <c r="B1316" s="73"/>
      <c r="C1316" s="81"/>
      <c r="D1316" s="75"/>
      <c r="E1316" s="75"/>
      <c r="F1316" s="75"/>
      <c r="G1316" s="75" t="s">
        <v>270</v>
      </c>
      <c r="H1316" s="75"/>
      <c r="I1316" s="75"/>
      <c r="J1316" s="83">
        <f>+SUBTOTAL(9,J1311:J1315)</f>
        <v>0</v>
      </c>
    </row>
    <row r="1317" spans="1:10">
      <c r="A1317" s="68"/>
      <c r="B1317" s="73" t="s">
        <v>247</v>
      </c>
      <c r="C1317" s="74" t="s">
        <v>273</v>
      </c>
      <c r="D1317" s="76" t="s">
        <v>274</v>
      </c>
      <c r="E1317" s="76" t="s">
        <v>777</v>
      </c>
      <c r="F1317" s="76" t="s">
        <v>778</v>
      </c>
      <c r="G1317" s="76" t="s">
        <v>779</v>
      </c>
      <c r="H1317" s="76" t="s">
        <v>780</v>
      </c>
      <c r="I1317" s="76" t="s">
        <v>264</v>
      </c>
      <c r="J1317" s="83" t="s">
        <v>781</v>
      </c>
    </row>
    <row r="1318" spans="1:10">
      <c r="A1318" s="68"/>
      <c r="B1318" s="73" t="s">
        <v>446</v>
      </c>
      <c r="C1318" s="74" t="s">
        <v>447</v>
      </c>
      <c r="D1318" s="76" t="s">
        <v>275</v>
      </c>
      <c r="E1318" s="76">
        <v>0</v>
      </c>
      <c r="F1318" s="76">
        <v>1.93</v>
      </c>
      <c r="G1318" s="76">
        <v>1.93</v>
      </c>
      <c r="H1318" s="76">
        <v>0.74</v>
      </c>
      <c r="I1318" s="76">
        <v>1.1000000000000001E-3</v>
      </c>
      <c r="J1318" s="83">
        <f>+ROUND(G1318*H1318*I1318,2)</f>
        <v>0</v>
      </c>
    </row>
    <row r="1319" spans="1:10">
      <c r="A1319" s="68"/>
      <c r="B1319" s="77" t="s">
        <v>448</v>
      </c>
      <c r="C1319" s="78" t="s">
        <v>449</v>
      </c>
      <c r="D1319" s="80" t="s">
        <v>275</v>
      </c>
      <c r="E1319" s="80">
        <v>0</v>
      </c>
      <c r="F1319" s="80">
        <v>1.93</v>
      </c>
      <c r="G1319" s="80">
        <v>1.93</v>
      </c>
      <c r="H1319" s="80">
        <v>0.74</v>
      </c>
      <c r="I1319" s="80">
        <v>2.0000000000000002E-5</v>
      </c>
      <c r="J1319" s="311">
        <f>+ROUND(G1319*H1319*I1319,2)</f>
        <v>0</v>
      </c>
    </row>
    <row r="1320" spans="1:10">
      <c r="A1320" s="68"/>
      <c r="B1320" s="77" t="s">
        <v>183</v>
      </c>
      <c r="C1320" s="78"/>
      <c r="D1320" s="80"/>
      <c r="E1320" s="80"/>
      <c r="F1320" s="80"/>
      <c r="G1320" s="80"/>
      <c r="H1320" s="80"/>
      <c r="I1320" s="80"/>
      <c r="J1320" s="311"/>
    </row>
    <row r="1321" spans="1:10">
      <c r="A1321" s="68"/>
      <c r="B1321" s="77" t="s">
        <v>183</v>
      </c>
      <c r="C1321" s="78"/>
      <c r="D1321" s="80"/>
      <c r="E1321" s="80"/>
      <c r="F1321" s="80"/>
      <c r="G1321" s="80"/>
      <c r="H1321" s="80"/>
      <c r="I1321" s="80"/>
      <c r="J1321" s="311"/>
    </row>
    <row r="1322" spans="1:10">
      <c r="A1322" s="68"/>
      <c r="B1322" s="77" t="s">
        <v>183</v>
      </c>
      <c r="C1322" s="78"/>
      <c r="D1322" s="80"/>
      <c r="E1322" s="80"/>
      <c r="F1322" s="80"/>
      <c r="G1322" s="80"/>
      <c r="H1322" s="80"/>
      <c r="I1322" s="80"/>
      <c r="J1322" s="311"/>
    </row>
    <row r="1323" spans="1:10">
      <c r="A1323" s="68"/>
      <c r="B1323" s="77" t="s">
        <v>183</v>
      </c>
      <c r="C1323" s="78"/>
      <c r="D1323" s="80"/>
      <c r="E1323" s="80"/>
      <c r="F1323" s="80"/>
      <c r="G1323" s="80"/>
      <c r="H1323" s="80"/>
      <c r="I1323" s="80"/>
      <c r="J1323" s="311"/>
    </row>
    <row r="1324" spans="1:10">
      <c r="A1324" s="68"/>
      <c r="B1324" s="77" t="s">
        <v>183</v>
      </c>
      <c r="C1324" s="78"/>
      <c r="D1324" s="80"/>
      <c r="E1324" s="80"/>
      <c r="F1324" s="80"/>
      <c r="G1324" s="80"/>
      <c r="H1324" s="80"/>
      <c r="I1324" s="80"/>
      <c r="J1324" s="311"/>
    </row>
    <row r="1325" spans="1:10">
      <c r="A1325" s="68"/>
      <c r="B1325" s="73"/>
      <c r="C1325" s="81"/>
      <c r="D1325" s="75"/>
      <c r="E1325" s="75"/>
      <c r="F1325" s="75"/>
      <c r="G1325" s="75" t="s">
        <v>277</v>
      </c>
      <c r="H1325" s="75"/>
      <c r="I1325" s="75"/>
      <c r="J1325" s="83">
        <f>+SUBTOTAL(9,J1318:J1324)</f>
        <v>0</v>
      </c>
    </row>
    <row r="1326" spans="1:10">
      <c r="A1326" s="68"/>
      <c r="B1326" s="73" t="s">
        <v>278</v>
      </c>
      <c r="C1326" s="81"/>
      <c r="D1326" s="75"/>
      <c r="E1326" s="75"/>
      <c r="F1326" s="75"/>
      <c r="G1326" s="75"/>
      <c r="H1326" s="75"/>
      <c r="I1326" s="75"/>
      <c r="J1326" s="83">
        <f>+SUBTOTAL(9,J1300:J1324)</f>
        <v>12.399999999999999</v>
      </c>
    </row>
    <row r="1327" spans="1:10">
      <c r="A1327" s="68"/>
      <c r="B1327" s="73" t="s">
        <v>279</v>
      </c>
      <c r="C1327" s="81"/>
      <c r="D1327" s="75">
        <v>0</v>
      </c>
      <c r="E1327" s="75"/>
      <c r="F1327" s="75"/>
      <c r="G1327" s="75"/>
      <c r="H1327" s="75"/>
      <c r="I1327" s="75"/>
      <c r="J1327" s="83">
        <f>+ROUND(J1326*D1327/100,2)</f>
        <v>0</v>
      </c>
    </row>
    <row r="1328" spans="1:10" ht="14.4" thickBot="1">
      <c r="A1328" s="68"/>
      <c r="B1328" s="73" t="s">
        <v>280</v>
      </c>
      <c r="C1328" s="81"/>
      <c r="D1328" s="75"/>
      <c r="E1328" s="75"/>
      <c r="F1328" s="75"/>
      <c r="G1328" s="75"/>
      <c r="H1328" s="75"/>
      <c r="I1328" s="75"/>
      <c r="J1328" s="83">
        <f>+J1326+ J1327</f>
        <v>12.399999999999999</v>
      </c>
    </row>
    <row r="1329" spans="1:10">
      <c r="A1329" s="68"/>
      <c r="B1329" s="69" t="s">
        <v>213</v>
      </c>
      <c r="C1329" s="70"/>
      <c r="D1329" s="72"/>
      <c r="E1329" s="72"/>
      <c r="F1329" s="72" t="s">
        <v>783</v>
      </c>
      <c r="G1329" s="72"/>
      <c r="H1329" s="72"/>
      <c r="I1329" s="72" t="s">
        <v>784</v>
      </c>
      <c r="J1329" s="310"/>
    </row>
    <row r="1330" spans="1:10">
      <c r="A1330" s="68"/>
      <c r="B1330" s="77" t="s">
        <v>785</v>
      </c>
      <c r="C1330" s="68"/>
      <c r="D1330" s="79"/>
      <c r="E1330" s="79"/>
      <c r="F1330" s="79" t="s">
        <v>786</v>
      </c>
      <c r="G1330" s="79"/>
      <c r="H1330" s="79"/>
      <c r="I1330" s="79"/>
      <c r="J1330" s="316"/>
    </row>
    <row r="1331" spans="1:10">
      <c r="A1331" s="68"/>
      <c r="B1331" s="77" t="s">
        <v>787</v>
      </c>
      <c r="C1331" s="68"/>
      <c r="D1331" s="79"/>
      <c r="E1331" s="79"/>
      <c r="F1331" s="79" t="s">
        <v>788</v>
      </c>
      <c r="G1331" s="79"/>
      <c r="H1331" s="79"/>
      <c r="I1331" s="79"/>
      <c r="J1331" s="316"/>
    </row>
    <row r="1332" spans="1:10" ht="14.4" thickBot="1">
      <c r="A1332" s="68"/>
      <c r="B1332" s="84" t="s">
        <v>789</v>
      </c>
      <c r="C1332" s="68"/>
      <c r="D1332" s="79"/>
      <c r="E1332" s="79"/>
      <c r="F1332" s="79"/>
      <c r="G1332" s="79"/>
      <c r="H1332" s="79"/>
      <c r="I1332" s="79"/>
      <c r="J1332" s="317"/>
    </row>
    <row r="1333" spans="1:10">
      <c r="A1333" s="68"/>
      <c r="B1333" s="70"/>
      <c r="C1333" s="70"/>
      <c r="D1333" s="72"/>
      <c r="E1333" s="72"/>
      <c r="F1333" s="72"/>
      <c r="G1333" s="72"/>
      <c r="H1333" s="72"/>
      <c r="I1333" s="72"/>
      <c r="J1333" s="72"/>
    </row>
    <row r="1334" spans="1:10" ht="14.4" thickBot="1">
      <c r="A1334" s="68"/>
      <c r="B1334" s="68"/>
      <c r="C1334" s="68"/>
      <c r="D1334" s="79"/>
      <c r="E1334" s="79"/>
      <c r="F1334" s="79"/>
      <c r="G1334" s="79"/>
      <c r="H1334" s="79"/>
      <c r="I1334" s="79"/>
      <c r="J1334" s="79"/>
    </row>
    <row r="1335" spans="1:10">
      <c r="A1335" s="68"/>
      <c r="B1335" s="69"/>
      <c r="C1335" s="70"/>
      <c r="D1335" s="71" t="s">
        <v>246</v>
      </c>
      <c r="E1335" s="71"/>
      <c r="F1335" s="71"/>
      <c r="G1335" s="72"/>
      <c r="H1335" s="72"/>
      <c r="I1335" s="72"/>
      <c r="J1335" s="310"/>
    </row>
    <row r="1336" spans="1:10">
      <c r="A1336" s="68"/>
      <c r="B1336" s="73" t="s">
        <v>247</v>
      </c>
      <c r="C1336" s="74" t="s">
        <v>69</v>
      </c>
      <c r="D1336" s="75"/>
      <c r="E1336" s="75"/>
      <c r="F1336" s="75"/>
      <c r="G1336" s="75"/>
      <c r="H1336" s="76" t="s">
        <v>759</v>
      </c>
      <c r="I1336" s="75"/>
      <c r="J1336" s="83" t="s">
        <v>248</v>
      </c>
    </row>
    <row r="1337" spans="1:10">
      <c r="A1337" s="68"/>
      <c r="B1337" s="77" t="s">
        <v>851</v>
      </c>
      <c r="C1337" s="78" t="s">
        <v>207</v>
      </c>
      <c r="D1337" s="79"/>
      <c r="E1337" s="79"/>
      <c r="F1337" s="79"/>
      <c r="G1337" s="79"/>
      <c r="H1337" s="80" t="s">
        <v>761</v>
      </c>
      <c r="I1337" s="79"/>
      <c r="J1337" s="311" t="s">
        <v>184</v>
      </c>
    </row>
    <row r="1338" spans="1:10">
      <c r="A1338" s="68"/>
      <c r="B1338" s="73"/>
      <c r="C1338" s="74"/>
      <c r="D1338" s="75"/>
      <c r="E1338" s="76"/>
      <c r="F1338" s="76" t="s">
        <v>249</v>
      </c>
      <c r="G1338" s="76"/>
      <c r="H1338" s="76" t="s">
        <v>250</v>
      </c>
      <c r="I1338" s="76"/>
      <c r="J1338" s="83" t="s">
        <v>762</v>
      </c>
    </row>
    <row r="1339" spans="1:10">
      <c r="A1339" s="68"/>
      <c r="B1339" s="77" t="s">
        <v>247</v>
      </c>
      <c r="C1339" s="78" t="s">
        <v>251</v>
      </c>
      <c r="D1339" s="79"/>
      <c r="E1339" s="80" t="s">
        <v>182</v>
      </c>
      <c r="F1339" s="76" t="s">
        <v>252</v>
      </c>
      <c r="G1339" s="76" t="s">
        <v>253</v>
      </c>
      <c r="H1339" s="76" t="s">
        <v>252</v>
      </c>
      <c r="I1339" s="312" t="s">
        <v>253</v>
      </c>
      <c r="J1339" s="311" t="s">
        <v>763</v>
      </c>
    </row>
    <row r="1340" spans="1:10">
      <c r="A1340" s="68"/>
      <c r="B1340" s="313" t="s">
        <v>345</v>
      </c>
      <c r="C1340" s="74" t="s">
        <v>844</v>
      </c>
      <c r="D1340" s="75"/>
      <c r="E1340" s="76">
        <v>1</v>
      </c>
      <c r="F1340" s="76">
        <v>1</v>
      </c>
      <c r="G1340" s="76">
        <v>0</v>
      </c>
      <c r="H1340" s="76">
        <v>1.17</v>
      </c>
      <c r="I1340" s="76">
        <v>0.78</v>
      </c>
      <c r="J1340" s="83">
        <f>+ROUND(E1340* ((F1340*H1340) + (G1340*I1340)),2)</f>
        <v>1.17</v>
      </c>
    </row>
    <row r="1341" spans="1:10">
      <c r="A1341" s="68"/>
      <c r="B1341" s="314" t="s">
        <v>346</v>
      </c>
      <c r="C1341" s="78" t="s">
        <v>347</v>
      </c>
      <c r="D1341" s="79"/>
      <c r="E1341" s="80">
        <v>3</v>
      </c>
      <c r="F1341" s="80">
        <v>0.4</v>
      </c>
      <c r="G1341" s="80">
        <v>0.6</v>
      </c>
      <c r="H1341" s="80">
        <v>1.54</v>
      </c>
      <c r="I1341" s="80">
        <v>1.05</v>
      </c>
      <c r="J1341" s="311">
        <f>+ROUND(E1341* ((F1341*H1341) + (G1341*I1341)),2)</f>
        <v>3.74</v>
      </c>
    </row>
    <row r="1342" spans="1:10">
      <c r="A1342" s="68"/>
      <c r="B1342" s="314" t="s">
        <v>340</v>
      </c>
      <c r="C1342" s="78" t="s">
        <v>341</v>
      </c>
      <c r="D1342" s="79"/>
      <c r="E1342" s="80">
        <v>4</v>
      </c>
      <c r="F1342" s="80">
        <v>0.88</v>
      </c>
      <c r="G1342" s="80">
        <v>0.12</v>
      </c>
      <c r="H1342" s="80">
        <v>0.74</v>
      </c>
      <c r="I1342" s="80">
        <v>0.5</v>
      </c>
      <c r="J1342" s="311">
        <f>+ROUND(E1342* ((F1342*H1342) + (G1342*I1342)),2)</f>
        <v>2.84</v>
      </c>
    </row>
    <row r="1343" spans="1:10">
      <c r="A1343" s="68"/>
      <c r="B1343" s="314" t="s">
        <v>348</v>
      </c>
      <c r="C1343" s="78" t="s">
        <v>349</v>
      </c>
      <c r="D1343" s="79"/>
      <c r="E1343" s="80">
        <v>1</v>
      </c>
      <c r="F1343" s="80">
        <v>1</v>
      </c>
      <c r="G1343" s="80">
        <v>0</v>
      </c>
      <c r="H1343" s="80">
        <v>48.13</v>
      </c>
      <c r="I1343" s="80">
        <v>28.28</v>
      </c>
      <c r="J1343" s="311">
        <f>+ROUND(E1343* ((F1343*H1343) + (G1343*I1343)),2)</f>
        <v>48.13</v>
      </c>
    </row>
    <row r="1344" spans="1:10">
      <c r="A1344" s="68"/>
      <c r="B1344" s="77" t="s">
        <v>183</v>
      </c>
      <c r="C1344" s="78"/>
      <c r="D1344" s="79"/>
      <c r="E1344" s="80"/>
      <c r="F1344" s="80"/>
      <c r="G1344" s="80"/>
      <c r="H1344" s="80"/>
      <c r="I1344" s="80"/>
      <c r="J1344" s="311"/>
    </row>
    <row r="1345" spans="1:10">
      <c r="A1345" s="68"/>
      <c r="B1345" s="77" t="s">
        <v>183</v>
      </c>
      <c r="C1345" s="78"/>
      <c r="D1345" s="79"/>
      <c r="E1345" s="80"/>
      <c r="F1345" s="80"/>
      <c r="G1345" s="80"/>
      <c r="H1345" s="80"/>
      <c r="I1345" s="80"/>
      <c r="J1345" s="311"/>
    </row>
    <row r="1346" spans="1:10">
      <c r="A1346" s="68"/>
      <c r="B1346" s="77" t="s">
        <v>183</v>
      </c>
      <c r="C1346" s="78"/>
      <c r="D1346" s="79"/>
      <c r="E1346" s="80"/>
      <c r="F1346" s="80"/>
      <c r="G1346" s="80"/>
      <c r="H1346" s="80"/>
      <c r="I1346" s="80"/>
      <c r="J1346" s="311"/>
    </row>
    <row r="1347" spans="1:10">
      <c r="A1347" s="68"/>
      <c r="B1347" s="73"/>
      <c r="C1347" s="81"/>
      <c r="D1347" s="75"/>
      <c r="E1347" s="75"/>
      <c r="F1347" s="75"/>
      <c r="G1347" s="75" t="s">
        <v>764</v>
      </c>
      <c r="H1347" s="75"/>
      <c r="I1347" s="75"/>
      <c r="J1347" s="83">
        <f>+SUBTOTAL(9,J1340:J1346)</f>
        <v>55.88</v>
      </c>
    </row>
    <row r="1348" spans="1:10">
      <c r="A1348" s="68"/>
      <c r="B1348" s="73" t="s">
        <v>247</v>
      </c>
      <c r="C1348" s="74" t="s">
        <v>765</v>
      </c>
      <c r="D1348" s="75"/>
      <c r="E1348" s="75"/>
      <c r="F1348" s="75"/>
      <c r="G1348" s="75"/>
      <c r="H1348" s="76" t="s">
        <v>182</v>
      </c>
      <c r="I1348" s="76" t="s">
        <v>766</v>
      </c>
      <c r="J1348" s="83" t="s">
        <v>767</v>
      </c>
    </row>
    <row r="1349" spans="1:10">
      <c r="A1349" s="68"/>
      <c r="B1349" s="73" t="s">
        <v>350</v>
      </c>
      <c r="C1349" s="74" t="s">
        <v>351</v>
      </c>
      <c r="D1349" s="75"/>
      <c r="E1349" s="75"/>
      <c r="F1349" s="75"/>
      <c r="G1349" s="75"/>
      <c r="H1349" s="76">
        <v>1</v>
      </c>
      <c r="I1349" s="76">
        <v>25.37</v>
      </c>
      <c r="J1349" s="83">
        <f>+ROUND(H1349*I1349,2)</f>
        <v>25.37</v>
      </c>
    </row>
    <row r="1350" spans="1:10">
      <c r="A1350" s="68"/>
      <c r="B1350" s="77" t="s">
        <v>258</v>
      </c>
      <c r="C1350" s="78" t="s">
        <v>259</v>
      </c>
      <c r="D1350" s="79"/>
      <c r="E1350" s="79"/>
      <c r="F1350" s="79"/>
      <c r="G1350" s="79"/>
      <c r="H1350" s="80">
        <v>9</v>
      </c>
      <c r="I1350" s="80">
        <v>21.04</v>
      </c>
      <c r="J1350" s="311">
        <f>+ROUND(H1350*I1350,2)</f>
        <v>189.36</v>
      </c>
    </row>
    <row r="1351" spans="1:10">
      <c r="A1351" s="68"/>
      <c r="B1351" s="77" t="s">
        <v>183</v>
      </c>
      <c r="C1351" s="78"/>
      <c r="D1351" s="79"/>
      <c r="E1351" s="79"/>
      <c r="F1351" s="79"/>
      <c r="G1351" s="79"/>
      <c r="H1351" s="80"/>
      <c r="I1351" s="80"/>
      <c r="J1351" s="311"/>
    </row>
    <row r="1352" spans="1:10">
      <c r="A1352" s="68"/>
      <c r="B1352" s="77" t="s">
        <v>183</v>
      </c>
      <c r="C1352" s="78"/>
      <c r="D1352" s="79"/>
      <c r="E1352" s="79"/>
      <c r="F1352" s="79"/>
      <c r="G1352" s="79"/>
      <c r="H1352" s="80"/>
      <c r="I1352" s="80"/>
      <c r="J1352" s="311"/>
    </row>
    <row r="1353" spans="1:10">
      <c r="A1353" s="68"/>
      <c r="B1353" s="77" t="s">
        <v>183</v>
      </c>
      <c r="C1353" s="78"/>
      <c r="D1353" s="79"/>
      <c r="E1353" s="79"/>
      <c r="F1353" s="79"/>
      <c r="G1353" s="79"/>
      <c r="H1353" s="80"/>
      <c r="I1353" s="80"/>
      <c r="J1353" s="311"/>
    </row>
    <row r="1354" spans="1:10">
      <c r="A1354" s="68"/>
      <c r="B1354" s="77" t="s">
        <v>183</v>
      </c>
      <c r="C1354" s="78"/>
      <c r="D1354" s="79"/>
      <c r="E1354" s="79"/>
      <c r="F1354" s="79"/>
      <c r="G1354" s="79"/>
      <c r="H1354" s="80"/>
      <c r="I1354" s="80"/>
      <c r="J1354" s="311"/>
    </row>
    <row r="1355" spans="1:10">
      <c r="A1355" s="68"/>
      <c r="B1355" s="77" t="s">
        <v>183</v>
      </c>
      <c r="C1355" s="78"/>
      <c r="D1355" s="79"/>
      <c r="E1355" s="79"/>
      <c r="F1355" s="79"/>
      <c r="G1355" s="79"/>
      <c r="H1355" s="80"/>
      <c r="I1355" s="80"/>
      <c r="J1355" s="311"/>
    </row>
    <row r="1356" spans="1:10">
      <c r="A1356" s="68"/>
      <c r="B1356" s="73"/>
      <c r="C1356" s="81"/>
      <c r="D1356" s="75"/>
      <c r="E1356" s="75"/>
      <c r="F1356" s="75"/>
      <c r="G1356" s="75" t="s">
        <v>768</v>
      </c>
      <c r="H1356" s="75"/>
      <c r="I1356" s="75"/>
      <c r="J1356" s="83">
        <f>+SUBTOTAL(9,J1349:J1355)</f>
        <v>214.73000000000002</v>
      </c>
    </row>
    <row r="1357" spans="1:10">
      <c r="A1357" s="68"/>
      <c r="B1357" s="73"/>
      <c r="C1357" s="81"/>
      <c r="D1357" s="75"/>
      <c r="E1357" s="75"/>
      <c r="F1357" s="75" t="s">
        <v>769</v>
      </c>
      <c r="G1357" s="75"/>
      <c r="H1357" s="75"/>
      <c r="I1357" s="75">
        <v>0</v>
      </c>
      <c r="J1357" s="83">
        <f>+ROUND(I1357*J1356,2)</f>
        <v>0</v>
      </c>
    </row>
    <row r="1358" spans="1:10">
      <c r="A1358" s="68"/>
      <c r="B1358" s="73"/>
      <c r="C1358" s="81"/>
      <c r="D1358" s="75"/>
      <c r="E1358" s="75"/>
      <c r="F1358" s="75" t="s">
        <v>260</v>
      </c>
      <c r="G1358" s="75"/>
      <c r="H1358" s="75"/>
      <c r="I1358" s="75"/>
      <c r="J1358" s="83">
        <f>+SUBTOTAL(9,J1349:J1357)</f>
        <v>214.73000000000002</v>
      </c>
    </row>
    <row r="1359" spans="1:10">
      <c r="A1359" s="68"/>
      <c r="B1359" s="82"/>
      <c r="C1359" s="81"/>
      <c r="D1359" s="75"/>
      <c r="E1359" s="75"/>
      <c r="F1359" s="75"/>
      <c r="G1359" s="75" t="s">
        <v>770</v>
      </c>
      <c r="H1359" s="75"/>
      <c r="I1359" s="75"/>
      <c r="J1359" s="315">
        <f>+SUBTOTAL(9,J1340:J1358)</f>
        <v>270.61</v>
      </c>
    </row>
    <row r="1360" spans="1:10">
      <c r="A1360" s="68"/>
      <c r="B1360" s="82"/>
      <c r="C1360" s="81" t="s">
        <v>261</v>
      </c>
      <c r="D1360" s="75">
        <v>3.8906299999999998</v>
      </c>
      <c r="E1360" s="75"/>
      <c r="F1360" s="75"/>
      <c r="G1360" s="75" t="s">
        <v>262</v>
      </c>
      <c r="H1360" s="75"/>
      <c r="I1360" s="75"/>
      <c r="J1360" s="315">
        <f>+ROUND(J1359/D1360,2)</f>
        <v>69.55</v>
      </c>
    </row>
    <row r="1361" spans="1:10">
      <c r="A1361" s="68"/>
      <c r="B1361" s="73" t="s">
        <v>247</v>
      </c>
      <c r="C1361" s="74" t="s">
        <v>263</v>
      </c>
      <c r="D1361" s="75"/>
      <c r="E1361" s="75"/>
      <c r="F1361" s="75"/>
      <c r="G1361" s="76" t="s">
        <v>248</v>
      </c>
      <c r="H1361" s="76" t="s">
        <v>771</v>
      </c>
      <c r="I1361" s="76" t="s">
        <v>264</v>
      </c>
      <c r="J1361" s="83" t="s">
        <v>772</v>
      </c>
    </row>
    <row r="1362" spans="1:10">
      <c r="A1362" s="68"/>
      <c r="B1362" s="73" t="s">
        <v>352</v>
      </c>
      <c r="C1362" s="74" t="s">
        <v>353</v>
      </c>
      <c r="D1362" s="75"/>
      <c r="E1362" s="75"/>
      <c r="F1362" s="75"/>
      <c r="G1362" s="76" t="s">
        <v>311</v>
      </c>
      <c r="H1362" s="76">
        <v>6.08</v>
      </c>
      <c r="I1362" s="76">
        <v>0.94593000000000005</v>
      </c>
      <c r="J1362" s="83">
        <f t="shared" ref="J1362:J1371" si="5">+ROUND(H1362*I1362,2)</f>
        <v>5.75</v>
      </c>
    </row>
    <row r="1363" spans="1:10">
      <c r="A1363" s="68"/>
      <c r="B1363" s="77" t="s">
        <v>845</v>
      </c>
      <c r="C1363" s="78" t="s">
        <v>846</v>
      </c>
      <c r="D1363" s="79"/>
      <c r="E1363" s="79"/>
      <c r="F1363" s="79"/>
      <c r="G1363" s="80" t="s">
        <v>184</v>
      </c>
      <c r="H1363" s="80">
        <v>30</v>
      </c>
      <c r="I1363" s="80">
        <v>0.61458999999999997</v>
      </c>
      <c r="J1363" s="311">
        <f t="shared" si="5"/>
        <v>18.440000000000001</v>
      </c>
    </row>
    <row r="1364" spans="1:10">
      <c r="A1364" s="68"/>
      <c r="B1364" s="77" t="s">
        <v>796</v>
      </c>
      <c r="C1364" s="78" t="s">
        <v>797</v>
      </c>
      <c r="D1364" s="79"/>
      <c r="E1364" s="79"/>
      <c r="F1364" s="79"/>
      <c r="G1364" s="80" t="s">
        <v>184</v>
      </c>
      <c r="H1364" s="80">
        <v>94.9</v>
      </c>
      <c r="I1364" s="80">
        <v>0.36753999999999998</v>
      </c>
      <c r="J1364" s="311">
        <f t="shared" si="5"/>
        <v>34.880000000000003</v>
      </c>
    </row>
    <row r="1365" spans="1:10">
      <c r="A1365" s="68"/>
      <c r="B1365" s="77" t="s">
        <v>847</v>
      </c>
      <c r="C1365" s="78" t="s">
        <v>848</v>
      </c>
      <c r="D1365" s="79"/>
      <c r="E1365" s="79"/>
      <c r="F1365" s="79"/>
      <c r="G1365" s="80" t="s">
        <v>184</v>
      </c>
      <c r="H1365" s="80">
        <v>94.9</v>
      </c>
      <c r="I1365" s="80">
        <v>0.36753999999999998</v>
      </c>
      <c r="J1365" s="311">
        <f t="shared" si="5"/>
        <v>34.880000000000003</v>
      </c>
    </row>
    <row r="1366" spans="1:10">
      <c r="A1366" s="68"/>
      <c r="B1366" s="77" t="s">
        <v>354</v>
      </c>
      <c r="C1366" s="78" t="s">
        <v>355</v>
      </c>
      <c r="D1366" s="79"/>
      <c r="E1366" s="79"/>
      <c r="F1366" s="79"/>
      <c r="G1366" s="80" t="s">
        <v>311</v>
      </c>
      <c r="H1366" s="80">
        <v>0.62</v>
      </c>
      <c r="I1366" s="80">
        <v>315.31031000000002</v>
      </c>
      <c r="J1366" s="311">
        <f t="shared" si="5"/>
        <v>195.49</v>
      </c>
    </row>
    <row r="1367" spans="1:10">
      <c r="A1367" s="68"/>
      <c r="B1367" s="77" t="s">
        <v>356</v>
      </c>
      <c r="C1367" s="78" t="s">
        <v>357</v>
      </c>
      <c r="D1367" s="79"/>
      <c r="E1367" s="79"/>
      <c r="F1367" s="79"/>
      <c r="G1367" s="80" t="s">
        <v>187</v>
      </c>
      <c r="H1367" s="80">
        <v>33.81</v>
      </c>
      <c r="I1367" s="80">
        <v>9.5E-4</v>
      </c>
      <c r="J1367" s="311">
        <f t="shared" si="5"/>
        <v>0.03</v>
      </c>
    </row>
    <row r="1368" spans="1:10">
      <c r="A1368" s="68"/>
      <c r="B1368" s="77" t="s">
        <v>358</v>
      </c>
      <c r="C1368" s="78" t="s">
        <v>359</v>
      </c>
      <c r="D1368" s="79"/>
      <c r="E1368" s="79"/>
      <c r="F1368" s="79"/>
      <c r="G1368" s="80" t="s">
        <v>187</v>
      </c>
      <c r="H1368" s="80">
        <v>1.75</v>
      </c>
      <c r="I1368" s="80">
        <v>0.92188999999999999</v>
      </c>
      <c r="J1368" s="311">
        <f t="shared" si="5"/>
        <v>1.61</v>
      </c>
    </row>
    <row r="1369" spans="1:10">
      <c r="A1369" s="68"/>
      <c r="B1369" s="77" t="s">
        <v>318</v>
      </c>
      <c r="C1369" s="78" t="s">
        <v>319</v>
      </c>
      <c r="D1369" s="79"/>
      <c r="E1369" s="79"/>
      <c r="F1369" s="79"/>
      <c r="G1369" s="80" t="s">
        <v>187</v>
      </c>
      <c r="H1369" s="80">
        <v>1.75</v>
      </c>
      <c r="I1369" s="80">
        <v>0.55130999999999997</v>
      </c>
      <c r="J1369" s="311">
        <f t="shared" si="5"/>
        <v>0.96</v>
      </c>
    </row>
    <row r="1370" spans="1:10">
      <c r="A1370" s="68"/>
      <c r="B1370" s="77" t="s">
        <v>360</v>
      </c>
      <c r="C1370" s="78" t="s">
        <v>361</v>
      </c>
      <c r="D1370" s="79"/>
      <c r="E1370" s="79"/>
      <c r="F1370" s="79"/>
      <c r="G1370" s="80" t="s">
        <v>187</v>
      </c>
      <c r="H1370" s="80">
        <v>1.75</v>
      </c>
      <c r="I1370" s="80">
        <v>0.55130999999999997</v>
      </c>
      <c r="J1370" s="311">
        <f t="shared" si="5"/>
        <v>0.96</v>
      </c>
    </row>
    <row r="1371" spans="1:10">
      <c r="A1371" s="68"/>
      <c r="B1371" s="77" t="s">
        <v>362</v>
      </c>
      <c r="C1371" s="78" t="s">
        <v>363</v>
      </c>
      <c r="D1371" s="79"/>
      <c r="E1371" s="79"/>
      <c r="F1371" s="79"/>
      <c r="G1371" s="80" t="s">
        <v>187</v>
      </c>
      <c r="H1371" s="80">
        <v>33.81</v>
      </c>
      <c r="I1371" s="80">
        <v>0.31530999999999998</v>
      </c>
      <c r="J1371" s="311">
        <f t="shared" si="5"/>
        <v>10.66</v>
      </c>
    </row>
    <row r="1372" spans="1:10">
      <c r="A1372" s="68"/>
      <c r="B1372" s="73"/>
      <c r="C1372" s="81"/>
      <c r="D1372" s="75"/>
      <c r="E1372" s="75"/>
      <c r="F1372" s="75"/>
      <c r="G1372" s="75" t="s">
        <v>268</v>
      </c>
      <c r="H1372" s="75"/>
      <c r="I1372" s="75"/>
      <c r="J1372" s="83">
        <f>+SUBTOTAL(9,J1362:J1371)</f>
        <v>303.66000000000003</v>
      </c>
    </row>
    <row r="1373" spans="1:10">
      <c r="A1373" s="68"/>
      <c r="B1373" s="73" t="s">
        <v>247</v>
      </c>
      <c r="C1373" s="74" t="s">
        <v>269</v>
      </c>
      <c r="D1373" s="75"/>
      <c r="E1373" s="75"/>
      <c r="F1373" s="75"/>
      <c r="G1373" s="76" t="s">
        <v>248</v>
      </c>
      <c r="H1373" s="76" t="s">
        <v>771</v>
      </c>
      <c r="I1373" s="76" t="s">
        <v>264</v>
      </c>
      <c r="J1373" s="83" t="s">
        <v>772</v>
      </c>
    </row>
    <row r="1374" spans="1:10">
      <c r="A1374" s="68"/>
      <c r="B1374" s="73" t="s">
        <v>183</v>
      </c>
      <c r="C1374" s="74"/>
      <c r="D1374" s="75"/>
      <c r="E1374" s="75"/>
      <c r="F1374" s="75"/>
      <c r="G1374" s="76"/>
      <c r="H1374" s="76"/>
      <c r="I1374" s="76"/>
      <c r="J1374" s="83"/>
    </row>
    <row r="1375" spans="1:10">
      <c r="A1375" s="68"/>
      <c r="B1375" s="77" t="s">
        <v>183</v>
      </c>
      <c r="C1375" s="78"/>
      <c r="D1375" s="79"/>
      <c r="E1375" s="79"/>
      <c r="F1375" s="79"/>
      <c r="G1375" s="80"/>
      <c r="H1375" s="80"/>
      <c r="I1375" s="80"/>
      <c r="J1375" s="311"/>
    </row>
    <row r="1376" spans="1:10">
      <c r="A1376" s="68"/>
      <c r="B1376" s="77" t="s">
        <v>183</v>
      </c>
      <c r="C1376" s="78"/>
      <c r="D1376" s="79"/>
      <c r="E1376" s="79"/>
      <c r="F1376" s="79"/>
      <c r="G1376" s="80"/>
      <c r="H1376" s="80"/>
      <c r="I1376" s="80"/>
      <c r="J1376" s="311"/>
    </row>
    <row r="1377" spans="1:10">
      <c r="A1377" s="68"/>
      <c r="B1377" s="77" t="s">
        <v>183</v>
      </c>
      <c r="C1377" s="78"/>
      <c r="D1377" s="79"/>
      <c r="E1377" s="79"/>
      <c r="F1377" s="79"/>
      <c r="G1377" s="80"/>
      <c r="H1377" s="80"/>
      <c r="I1377" s="80"/>
      <c r="J1377" s="311"/>
    </row>
    <row r="1378" spans="1:10">
      <c r="A1378" s="68"/>
      <c r="B1378" s="77" t="s">
        <v>183</v>
      </c>
      <c r="C1378" s="78"/>
      <c r="D1378" s="79"/>
      <c r="E1378" s="79"/>
      <c r="F1378" s="79"/>
      <c r="G1378" s="80"/>
      <c r="H1378" s="80"/>
      <c r="I1378" s="80"/>
      <c r="J1378" s="311"/>
    </row>
    <row r="1379" spans="1:10">
      <c r="A1379" s="68"/>
      <c r="B1379" s="73"/>
      <c r="C1379" s="81"/>
      <c r="D1379" s="75"/>
      <c r="E1379" s="75"/>
      <c r="F1379" s="75"/>
      <c r="G1379" s="75" t="s">
        <v>270</v>
      </c>
      <c r="H1379" s="75"/>
      <c r="I1379" s="75"/>
      <c r="J1379" s="83">
        <f>+SUBTOTAL(9,J1374:J1378)</f>
        <v>0</v>
      </c>
    </row>
    <row r="1380" spans="1:10">
      <c r="A1380" s="68"/>
      <c r="B1380" s="73" t="s">
        <v>247</v>
      </c>
      <c r="C1380" s="74" t="s">
        <v>273</v>
      </c>
      <c r="D1380" s="76" t="s">
        <v>274</v>
      </c>
      <c r="E1380" s="76" t="s">
        <v>777</v>
      </c>
      <c r="F1380" s="76" t="s">
        <v>778</v>
      </c>
      <c r="G1380" s="76" t="s">
        <v>779</v>
      </c>
      <c r="H1380" s="76" t="s">
        <v>780</v>
      </c>
      <c r="I1380" s="76" t="s">
        <v>264</v>
      </c>
      <c r="J1380" s="83" t="s">
        <v>781</v>
      </c>
    </row>
    <row r="1381" spans="1:10">
      <c r="A1381" s="68"/>
      <c r="B1381" s="73" t="s">
        <v>364</v>
      </c>
      <c r="C1381" s="74" t="s">
        <v>365</v>
      </c>
      <c r="D1381" s="76" t="s">
        <v>275</v>
      </c>
      <c r="E1381" s="76">
        <v>0</v>
      </c>
      <c r="F1381" s="76">
        <v>1.93</v>
      </c>
      <c r="G1381" s="76">
        <v>1.93</v>
      </c>
      <c r="H1381" s="76">
        <v>0.74</v>
      </c>
      <c r="I1381" s="76">
        <v>9.5E-4</v>
      </c>
      <c r="J1381" s="83">
        <f>+ROUND(G1381*H1381*I1381,2)</f>
        <v>0</v>
      </c>
    </row>
    <row r="1382" spans="1:10">
      <c r="A1382" s="68"/>
      <c r="B1382" s="77" t="s">
        <v>366</v>
      </c>
      <c r="C1382" s="78" t="s">
        <v>367</v>
      </c>
      <c r="D1382" s="80" t="s">
        <v>275</v>
      </c>
      <c r="E1382" s="80">
        <v>0</v>
      </c>
      <c r="F1382" s="80">
        <v>249</v>
      </c>
      <c r="G1382" s="80">
        <v>249</v>
      </c>
      <c r="H1382" s="80">
        <v>0.79</v>
      </c>
      <c r="I1382" s="80">
        <v>0.92188999999999999</v>
      </c>
      <c r="J1382" s="311">
        <f>+ROUND(G1382*H1382*I1382,2)</f>
        <v>181.34</v>
      </c>
    </row>
    <row r="1383" spans="1:10">
      <c r="A1383" s="68"/>
      <c r="B1383" s="77" t="s">
        <v>328</v>
      </c>
      <c r="C1383" s="78" t="s">
        <v>329</v>
      </c>
      <c r="D1383" s="80" t="s">
        <v>275</v>
      </c>
      <c r="E1383" s="80">
        <v>0</v>
      </c>
      <c r="F1383" s="80">
        <v>135</v>
      </c>
      <c r="G1383" s="80">
        <v>135</v>
      </c>
      <c r="H1383" s="80">
        <v>0.79</v>
      </c>
      <c r="I1383" s="80">
        <v>0.55130999999999997</v>
      </c>
      <c r="J1383" s="311">
        <f>+ROUND(G1383*H1383*I1383,2)</f>
        <v>58.8</v>
      </c>
    </row>
    <row r="1384" spans="1:10">
      <c r="A1384" s="68"/>
      <c r="B1384" s="77" t="s">
        <v>368</v>
      </c>
      <c r="C1384" s="78" t="s">
        <v>369</v>
      </c>
      <c r="D1384" s="80" t="s">
        <v>275</v>
      </c>
      <c r="E1384" s="80">
        <v>0</v>
      </c>
      <c r="F1384" s="80">
        <v>135</v>
      </c>
      <c r="G1384" s="80">
        <v>135</v>
      </c>
      <c r="H1384" s="80">
        <v>0.79</v>
      </c>
      <c r="I1384" s="80">
        <v>0.55130999999999997</v>
      </c>
      <c r="J1384" s="311">
        <f>+ROUND(G1384*H1384*I1384,2)</f>
        <v>58.8</v>
      </c>
    </row>
    <row r="1385" spans="1:10">
      <c r="A1385" s="68"/>
      <c r="B1385" s="77" t="s">
        <v>370</v>
      </c>
      <c r="C1385" s="78" t="s">
        <v>371</v>
      </c>
      <c r="D1385" s="80" t="s">
        <v>275</v>
      </c>
      <c r="E1385" s="80">
        <v>0</v>
      </c>
      <c r="F1385" s="80">
        <v>1.93</v>
      </c>
      <c r="G1385" s="80">
        <v>1.93</v>
      </c>
      <c r="H1385" s="80">
        <v>0.74</v>
      </c>
      <c r="I1385" s="80">
        <v>0.31530999999999998</v>
      </c>
      <c r="J1385" s="311">
        <f>+ROUND(G1385*H1385*I1385,2)</f>
        <v>0.45</v>
      </c>
    </row>
    <row r="1386" spans="1:10">
      <c r="A1386" s="68"/>
      <c r="B1386" s="77" t="s">
        <v>183</v>
      </c>
      <c r="C1386" s="78"/>
      <c r="D1386" s="80"/>
      <c r="E1386" s="80"/>
      <c r="F1386" s="80"/>
      <c r="G1386" s="80"/>
      <c r="H1386" s="80"/>
      <c r="I1386" s="80"/>
      <c r="J1386" s="311"/>
    </row>
    <row r="1387" spans="1:10">
      <c r="A1387" s="68"/>
      <c r="B1387" s="77" t="s">
        <v>183</v>
      </c>
      <c r="C1387" s="78"/>
      <c r="D1387" s="80"/>
      <c r="E1387" s="80"/>
      <c r="F1387" s="80"/>
      <c r="G1387" s="80"/>
      <c r="H1387" s="80"/>
      <c r="I1387" s="80"/>
      <c r="J1387" s="311"/>
    </row>
    <row r="1388" spans="1:10">
      <c r="A1388" s="68"/>
      <c r="B1388" s="73"/>
      <c r="C1388" s="81"/>
      <c r="D1388" s="75"/>
      <c r="E1388" s="75"/>
      <c r="F1388" s="75"/>
      <c r="G1388" s="75" t="s">
        <v>277</v>
      </c>
      <c r="H1388" s="75"/>
      <c r="I1388" s="75"/>
      <c r="J1388" s="83">
        <f>+SUBTOTAL(9,J1381:J1387)</f>
        <v>299.39</v>
      </c>
    </row>
    <row r="1389" spans="1:10">
      <c r="A1389" s="68"/>
      <c r="B1389" s="73" t="s">
        <v>278</v>
      </c>
      <c r="C1389" s="81"/>
      <c r="D1389" s="75"/>
      <c r="E1389" s="75"/>
      <c r="F1389" s="75"/>
      <c r="G1389" s="75"/>
      <c r="H1389" s="75"/>
      <c r="I1389" s="75"/>
      <c r="J1389" s="83">
        <f>+SUBTOTAL(9,J1360:J1387)</f>
        <v>672.59999999999991</v>
      </c>
    </row>
    <row r="1390" spans="1:10">
      <c r="A1390" s="68"/>
      <c r="B1390" s="73" t="s">
        <v>279</v>
      </c>
      <c r="C1390" s="81"/>
      <c r="D1390" s="75">
        <v>0</v>
      </c>
      <c r="E1390" s="75"/>
      <c r="F1390" s="75"/>
      <c r="G1390" s="75"/>
      <c r="H1390" s="75"/>
      <c r="I1390" s="75"/>
      <c r="J1390" s="83">
        <f>+ROUND(J1389*D1390/100,2)</f>
        <v>0</v>
      </c>
    </row>
    <row r="1391" spans="1:10" ht="14.4" thickBot="1">
      <c r="A1391" s="68"/>
      <c r="B1391" s="73" t="s">
        <v>280</v>
      </c>
      <c r="C1391" s="81"/>
      <c r="D1391" s="75"/>
      <c r="E1391" s="75"/>
      <c r="F1391" s="75"/>
      <c r="G1391" s="75"/>
      <c r="H1391" s="75"/>
      <c r="I1391" s="75"/>
      <c r="J1391" s="83">
        <f>+J1389+ J1390</f>
        <v>672.59999999999991</v>
      </c>
    </row>
    <row r="1392" spans="1:10">
      <c r="A1392" s="68"/>
      <c r="B1392" s="69" t="s">
        <v>213</v>
      </c>
      <c r="C1392" s="70"/>
      <c r="D1392" s="72"/>
      <c r="E1392" s="72"/>
      <c r="F1392" s="72" t="s">
        <v>783</v>
      </c>
      <c r="G1392" s="72"/>
      <c r="H1392" s="72"/>
      <c r="I1392" s="72" t="s">
        <v>784</v>
      </c>
      <c r="J1392" s="310"/>
    </row>
    <row r="1393" spans="1:10">
      <c r="A1393" s="68"/>
      <c r="B1393" s="77" t="s">
        <v>785</v>
      </c>
      <c r="C1393" s="68"/>
      <c r="D1393" s="79"/>
      <c r="E1393" s="79"/>
      <c r="F1393" s="79" t="s">
        <v>786</v>
      </c>
      <c r="G1393" s="79"/>
      <c r="H1393" s="79"/>
      <c r="I1393" s="79"/>
      <c r="J1393" s="316"/>
    </row>
    <row r="1394" spans="1:10">
      <c r="A1394" s="68"/>
      <c r="B1394" s="77" t="s">
        <v>787</v>
      </c>
      <c r="C1394" s="68"/>
      <c r="D1394" s="79"/>
      <c r="E1394" s="79"/>
      <c r="F1394" s="79" t="s">
        <v>788</v>
      </c>
      <c r="G1394" s="79"/>
      <c r="H1394" s="79"/>
      <c r="I1394" s="79"/>
      <c r="J1394" s="316"/>
    </row>
    <row r="1395" spans="1:10" ht="14.4" thickBot="1">
      <c r="A1395" s="68"/>
      <c r="B1395" s="84" t="s">
        <v>789</v>
      </c>
      <c r="C1395" s="68"/>
      <c r="D1395" s="79"/>
      <c r="E1395" s="79"/>
      <c r="F1395" s="79"/>
      <c r="G1395" s="79"/>
      <c r="H1395" s="79"/>
      <c r="I1395" s="79"/>
      <c r="J1395" s="317"/>
    </row>
    <row r="1396" spans="1:10">
      <c r="A1396" s="68"/>
      <c r="B1396" s="70"/>
      <c r="C1396" s="70"/>
      <c r="D1396" s="72"/>
      <c r="E1396" s="72"/>
      <c r="F1396" s="72"/>
      <c r="G1396" s="72"/>
      <c r="H1396" s="72"/>
      <c r="I1396" s="72"/>
      <c r="J1396" s="72"/>
    </row>
    <row r="1397" spans="1:10" ht="14.4" thickBot="1">
      <c r="A1397" s="68"/>
      <c r="B1397" s="68"/>
      <c r="C1397" s="68"/>
      <c r="D1397" s="79"/>
      <c r="E1397" s="79"/>
      <c r="F1397" s="79"/>
      <c r="G1397" s="79"/>
      <c r="H1397" s="79"/>
      <c r="I1397" s="79"/>
      <c r="J1397" s="79"/>
    </row>
    <row r="1398" spans="1:10">
      <c r="A1398" s="68"/>
      <c r="B1398" s="69"/>
      <c r="C1398" s="70"/>
      <c r="D1398" s="71" t="s">
        <v>246</v>
      </c>
      <c r="E1398" s="71"/>
      <c r="F1398" s="71"/>
      <c r="G1398" s="72"/>
      <c r="H1398" s="72"/>
      <c r="I1398" s="72"/>
      <c r="J1398" s="310"/>
    </row>
    <row r="1399" spans="1:10">
      <c r="A1399" s="68"/>
      <c r="B1399" s="73" t="s">
        <v>247</v>
      </c>
      <c r="C1399" s="74" t="s">
        <v>69</v>
      </c>
      <c r="D1399" s="75"/>
      <c r="E1399" s="75"/>
      <c r="F1399" s="75"/>
      <c r="G1399" s="75"/>
      <c r="H1399" s="76" t="s">
        <v>759</v>
      </c>
      <c r="I1399" s="75"/>
      <c r="J1399" s="83" t="s">
        <v>248</v>
      </c>
    </row>
    <row r="1400" spans="1:10">
      <c r="A1400" s="68"/>
      <c r="B1400" s="77" t="s">
        <v>852</v>
      </c>
      <c r="C1400" s="78" t="s">
        <v>206</v>
      </c>
      <c r="D1400" s="79"/>
      <c r="E1400" s="79"/>
      <c r="F1400" s="79"/>
      <c r="G1400" s="79"/>
      <c r="H1400" s="80" t="s">
        <v>761</v>
      </c>
      <c r="I1400" s="79"/>
      <c r="J1400" s="311" t="s">
        <v>186</v>
      </c>
    </row>
    <row r="1401" spans="1:10">
      <c r="A1401" s="68"/>
      <c r="B1401" s="73"/>
      <c r="C1401" s="74"/>
      <c r="D1401" s="75"/>
      <c r="E1401" s="76"/>
      <c r="F1401" s="76" t="s">
        <v>249</v>
      </c>
      <c r="G1401" s="76"/>
      <c r="H1401" s="76" t="s">
        <v>250</v>
      </c>
      <c r="I1401" s="76"/>
      <c r="J1401" s="83" t="s">
        <v>762</v>
      </c>
    </row>
    <row r="1402" spans="1:10">
      <c r="A1402" s="68"/>
      <c r="B1402" s="77" t="s">
        <v>247</v>
      </c>
      <c r="C1402" s="78" t="s">
        <v>251</v>
      </c>
      <c r="D1402" s="79"/>
      <c r="E1402" s="80" t="s">
        <v>182</v>
      </c>
      <c r="F1402" s="76" t="s">
        <v>252</v>
      </c>
      <c r="G1402" s="76" t="s">
        <v>253</v>
      </c>
      <c r="H1402" s="76" t="s">
        <v>252</v>
      </c>
      <c r="I1402" s="312" t="s">
        <v>253</v>
      </c>
      <c r="J1402" s="311" t="s">
        <v>763</v>
      </c>
    </row>
    <row r="1403" spans="1:10">
      <c r="A1403" s="68"/>
      <c r="B1403" s="73" t="s">
        <v>183</v>
      </c>
      <c r="C1403" s="74"/>
      <c r="D1403" s="75"/>
      <c r="E1403" s="76"/>
      <c r="F1403" s="76"/>
      <c r="G1403" s="76"/>
      <c r="H1403" s="76"/>
      <c r="I1403" s="76"/>
      <c r="J1403" s="83"/>
    </row>
    <row r="1404" spans="1:10">
      <c r="A1404" s="68"/>
      <c r="B1404" s="77" t="s">
        <v>183</v>
      </c>
      <c r="C1404" s="78"/>
      <c r="D1404" s="79"/>
      <c r="E1404" s="80"/>
      <c r="F1404" s="80"/>
      <c r="G1404" s="80"/>
      <c r="H1404" s="80"/>
      <c r="I1404" s="80"/>
      <c r="J1404" s="311"/>
    </row>
    <row r="1405" spans="1:10">
      <c r="A1405" s="68"/>
      <c r="B1405" s="77" t="s">
        <v>183</v>
      </c>
      <c r="C1405" s="78"/>
      <c r="D1405" s="79"/>
      <c r="E1405" s="80"/>
      <c r="F1405" s="80"/>
      <c r="G1405" s="80"/>
      <c r="H1405" s="80"/>
      <c r="I1405" s="80"/>
      <c r="J1405" s="311"/>
    </row>
    <row r="1406" spans="1:10">
      <c r="A1406" s="68"/>
      <c r="B1406" s="77" t="s">
        <v>183</v>
      </c>
      <c r="C1406" s="78"/>
      <c r="D1406" s="79"/>
      <c r="E1406" s="80"/>
      <c r="F1406" s="80"/>
      <c r="G1406" s="80"/>
      <c r="H1406" s="80"/>
      <c r="I1406" s="80"/>
      <c r="J1406" s="311"/>
    </row>
    <row r="1407" spans="1:10">
      <c r="A1407" s="68"/>
      <c r="B1407" s="77" t="s">
        <v>183</v>
      </c>
      <c r="C1407" s="78"/>
      <c r="D1407" s="79"/>
      <c r="E1407" s="80"/>
      <c r="F1407" s="80"/>
      <c r="G1407" s="80"/>
      <c r="H1407" s="80"/>
      <c r="I1407" s="80"/>
      <c r="J1407" s="311"/>
    </row>
    <row r="1408" spans="1:10">
      <c r="A1408" s="68"/>
      <c r="B1408" s="77" t="s">
        <v>183</v>
      </c>
      <c r="C1408" s="78"/>
      <c r="D1408" s="79"/>
      <c r="E1408" s="80"/>
      <c r="F1408" s="80"/>
      <c r="G1408" s="80"/>
      <c r="H1408" s="80"/>
      <c r="I1408" s="80"/>
      <c r="J1408" s="311"/>
    </row>
    <row r="1409" spans="1:10">
      <c r="A1409" s="68"/>
      <c r="B1409" s="77" t="s">
        <v>183</v>
      </c>
      <c r="C1409" s="78"/>
      <c r="D1409" s="79"/>
      <c r="E1409" s="80"/>
      <c r="F1409" s="80"/>
      <c r="G1409" s="80"/>
      <c r="H1409" s="80"/>
      <c r="I1409" s="80"/>
      <c r="J1409" s="311"/>
    </row>
    <row r="1410" spans="1:10">
      <c r="A1410" s="68"/>
      <c r="B1410" s="73"/>
      <c r="C1410" s="81"/>
      <c r="D1410" s="75"/>
      <c r="E1410" s="75"/>
      <c r="F1410" s="75"/>
      <c r="G1410" s="75" t="s">
        <v>764</v>
      </c>
      <c r="H1410" s="75"/>
      <c r="I1410" s="75"/>
      <c r="J1410" s="83">
        <f>+SUBTOTAL(9,J1403:J1409)</f>
        <v>0</v>
      </c>
    </row>
    <row r="1411" spans="1:10">
      <c r="A1411" s="68"/>
      <c r="B1411" s="73" t="s">
        <v>247</v>
      </c>
      <c r="C1411" s="74" t="s">
        <v>765</v>
      </c>
      <c r="D1411" s="75"/>
      <c r="E1411" s="75"/>
      <c r="F1411" s="75"/>
      <c r="G1411" s="75"/>
      <c r="H1411" s="76" t="s">
        <v>182</v>
      </c>
      <c r="I1411" s="76" t="s">
        <v>766</v>
      </c>
      <c r="J1411" s="83" t="s">
        <v>767</v>
      </c>
    </row>
    <row r="1412" spans="1:10">
      <c r="A1412" s="68"/>
      <c r="B1412" s="73" t="s">
        <v>384</v>
      </c>
      <c r="C1412" s="74" t="s">
        <v>385</v>
      </c>
      <c r="D1412" s="75"/>
      <c r="E1412" s="75"/>
      <c r="F1412" s="75"/>
      <c r="G1412" s="75"/>
      <c r="H1412" s="76">
        <v>0.2</v>
      </c>
      <c r="I1412" s="76">
        <v>29.27</v>
      </c>
      <c r="J1412" s="83">
        <f>+ROUND(H1412*I1412,2)</f>
        <v>5.85</v>
      </c>
    </row>
    <row r="1413" spans="1:10">
      <c r="A1413" s="68"/>
      <c r="B1413" s="77" t="s">
        <v>183</v>
      </c>
      <c r="C1413" s="78"/>
      <c r="D1413" s="79"/>
      <c r="E1413" s="79"/>
      <c r="F1413" s="79"/>
      <c r="G1413" s="79"/>
      <c r="H1413" s="80"/>
      <c r="I1413" s="80"/>
      <c r="J1413" s="311"/>
    </row>
    <row r="1414" spans="1:10">
      <c r="A1414" s="68"/>
      <c r="B1414" s="77" t="s">
        <v>183</v>
      </c>
      <c r="C1414" s="78"/>
      <c r="D1414" s="79"/>
      <c r="E1414" s="79"/>
      <c r="F1414" s="79"/>
      <c r="G1414" s="79"/>
      <c r="H1414" s="80"/>
      <c r="I1414" s="80"/>
      <c r="J1414" s="311"/>
    </row>
    <row r="1415" spans="1:10">
      <c r="A1415" s="68"/>
      <c r="B1415" s="77" t="s">
        <v>183</v>
      </c>
      <c r="C1415" s="78"/>
      <c r="D1415" s="79"/>
      <c r="E1415" s="79"/>
      <c r="F1415" s="79"/>
      <c r="G1415" s="79"/>
      <c r="H1415" s="80"/>
      <c r="I1415" s="80"/>
      <c r="J1415" s="311"/>
    </row>
    <row r="1416" spans="1:10">
      <c r="A1416" s="68"/>
      <c r="B1416" s="77" t="s">
        <v>183</v>
      </c>
      <c r="C1416" s="78"/>
      <c r="D1416" s="79"/>
      <c r="E1416" s="79"/>
      <c r="F1416" s="79"/>
      <c r="G1416" s="79"/>
      <c r="H1416" s="80"/>
      <c r="I1416" s="80"/>
      <c r="J1416" s="311"/>
    </row>
    <row r="1417" spans="1:10">
      <c r="A1417" s="68"/>
      <c r="B1417" s="77" t="s">
        <v>183</v>
      </c>
      <c r="C1417" s="78"/>
      <c r="D1417" s="79"/>
      <c r="E1417" s="79"/>
      <c r="F1417" s="79"/>
      <c r="G1417" s="79"/>
      <c r="H1417" s="80"/>
      <c r="I1417" s="80"/>
      <c r="J1417" s="311"/>
    </row>
    <row r="1418" spans="1:10">
      <c r="A1418" s="68"/>
      <c r="B1418" s="77" t="s">
        <v>183</v>
      </c>
      <c r="C1418" s="78"/>
      <c r="D1418" s="79"/>
      <c r="E1418" s="79"/>
      <c r="F1418" s="79"/>
      <c r="G1418" s="79"/>
      <c r="H1418" s="80"/>
      <c r="I1418" s="80"/>
      <c r="J1418" s="311"/>
    </row>
    <row r="1419" spans="1:10">
      <c r="A1419" s="68"/>
      <c r="B1419" s="73"/>
      <c r="C1419" s="81"/>
      <c r="D1419" s="75"/>
      <c r="E1419" s="75"/>
      <c r="F1419" s="75"/>
      <c r="G1419" s="75" t="s">
        <v>768</v>
      </c>
      <c r="H1419" s="75"/>
      <c r="I1419" s="75"/>
      <c r="J1419" s="83">
        <f>+SUBTOTAL(9,J1412:J1418)</f>
        <v>5.85</v>
      </c>
    </row>
    <row r="1420" spans="1:10">
      <c r="A1420" s="68"/>
      <c r="B1420" s="73"/>
      <c r="C1420" s="81"/>
      <c r="D1420" s="75"/>
      <c r="E1420" s="75"/>
      <c r="F1420" s="75" t="s">
        <v>769</v>
      </c>
      <c r="G1420" s="75"/>
      <c r="H1420" s="75"/>
      <c r="I1420" s="75">
        <v>0</v>
      </c>
      <c r="J1420" s="83">
        <f>+ROUND(I1420*J1419,2)</f>
        <v>0</v>
      </c>
    </row>
    <row r="1421" spans="1:10">
      <c r="A1421" s="68"/>
      <c r="B1421" s="73"/>
      <c r="C1421" s="81"/>
      <c r="D1421" s="75"/>
      <c r="E1421" s="75"/>
      <c r="F1421" s="75" t="s">
        <v>260</v>
      </c>
      <c r="G1421" s="75"/>
      <c r="H1421" s="75"/>
      <c r="I1421" s="75"/>
      <c r="J1421" s="83">
        <f>+SUBTOTAL(9,J1412:J1420)</f>
        <v>5.85</v>
      </c>
    </row>
    <row r="1422" spans="1:10">
      <c r="A1422" s="68"/>
      <c r="B1422" s="82"/>
      <c r="C1422" s="81"/>
      <c r="D1422" s="75"/>
      <c r="E1422" s="75"/>
      <c r="F1422" s="75"/>
      <c r="G1422" s="75" t="s">
        <v>770</v>
      </c>
      <c r="H1422" s="75"/>
      <c r="I1422" s="75"/>
      <c r="J1422" s="315">
        <f>+SUBTOTAL(9,J1403:J1421)</f>
        <v>5.85</v>
      </c>
    </row>
    <row r="1423" spans="1:10">
      <c r="A1423" s="68"/>
      <c r="B1423" s="82"/>
      <c r="C1423" s="81" t="s">
        <v>261</v>
      </c>
      <c r="D1423" s="75">
        <v>1</v>
      </c>
      <c r="E1423" s="75"/>
      <c r="F1423" s="75"/>
      <c r="G1423" s="75" t="s">
        <v>262</v>
      </c>
      <c r="H1423" s="75"/>
      <c r="I1423" s="75"/>
      <c r="J1423" s="315">
        <f>+ROUND(J1422/D1423,2)</f>
        <v>5.85</v>
      </c>
    </row>
    <row r="1424" spans="1:10">
      <c r="A1424" s="68"/>
      <c r="B1424" s="73" t="s">
        <v>247</v>
      </c>
      <c r="C1424" s="74" t="s">
        <v>263</v>
      </c>
      <c r="D1424" s="75"/>
      <c r="E1424" s="75"/>
      <c r="F1424" s="75"/>
      <c r="G1424" s="76" t="s">
        <v>248</v>
      </c>
      <c r="H1424" s="76" t="s">
        <v>771</v>
      </c>
      <c r="I1424" s="76" t="s">
        <v>264</v>
      </c>
      <c r="J1424" s="83" t="s">
        <v>772</v>
      </c>
    </row>
    <row r="1425" spans="1:10">
      <c r="A1425" s="68"/>
      <c r="B1425" s="73" t="s">
        <v>607</v>
      </c>
      <c r="C1425" s="74" t="s">
        <v>608</v>
      </c>
      <c r="D1425" s="75"/>
      <c r="E1425" s="75"/>
      <c r="F1425" s="75"/>
      <c r="G1425" s="76" t="s">
        <v>311</v>
      </c>
      <c r="H1425" s="76">
        <v>10.76</v>
      </c>
      <c r="I1425" s="76">
        <v>0.27349000000000001</v>
      </c>
      <c r="J1425" s="83">
        <f t="shared" ref="J1425:J1430" si="6">+ROUND(H1425*I1425,2)</f>
        <v>2.94</v>
      </c>
    </row>
    <row r="1426" spans="1:10">
      <c r="A1426" s="68"/>
      <c r="B1426" s="77" t="s">
        <v>609</v>
      </c>
      <c r="C1426" s="78" t="s">
        <v>610</v>
      </c>
      <c r="D1426" s="79"/>
      <c r="E1426" s="79"/>
      <c r="F1426" s="79"/>
      <c r="G1426" s="80" t="s">
        <v>188</v>
      </c>
      <c r="H1426" s="80">
        <v>26.49</v>
      </c>
      <c r="I1426" s="80">
        <v>1.8749999999999999E-2</v>
      </c>
      <c r="J1426" s="311">
        <f t="shared" si="6"/>
        <v>0.5</v>
      </c>
    </row>
    <row r="1427" spans="1:10">
      <c r="A1427" s="68"/>
      <c r="B1427" s="77" t="s">
        <v>611</v>
      </c>
      <c r="C1427" s="78" t="s">
        <v>612</v>
      </c>
      <c r="D1427" s="79"/>
      <c r="E1427" s="79"/>
      <c r="F1427" s="79"/>
      <c r="G1427" s="80" t="s">
        <v>189</v>
      </c>
      <c r="H1427" s="80">
        <v>17.309999999999999</v>
      </c>
      <c r="I1427" s="80">
        <v>1.333E-2</v>
      </c>
      <c r="J1427" s="311">
        <f t="shared" si="6"/>
        <v>0.23</v>
      </c>
    </row>
    <row r="1428" spans="1:10">
      <c r="A1428" s="68"/>
      <c r="B1428" s="77" t="s">
        <v>616</v>
      </c>
      <c r="C1428" s="78" t="s">
        <v>617</v>
      </c>
      <c r="D1428" s="79"/>
      <c r="E1428" s="79"/>
      <c r="F1428" s="79"/>
      <c r="G1428" s="80" t="s">
        <v>187</v>
      </c>
      <c r="H1428" s="80">
        <v>33.99</v>
      </c>
      <c r="I1428" s="80">
        <v>2.7E-4</v>
      </c>
      <c r="J1428" s="311">
        <f t="shared" si="6"/>
        <v>0.01</v>
      </c>
    </row>
    <row r="1429" spans="1:10">
      <c r="A1429" s="68"/>
      <c r="B1429" s="77" t="s">
        <v>618</v>
      </c>
      <c r="C1429" s="78" t="s">
        <v>619</v>
      </c>
      <c r="D1429" s="79"/>
      <c r="E1429" s="79"/>
      <c r="F1429" s="79"/>
      <c r="G1429" s="80" t="s">
        <v>187</v>
      </c>
      <c r="H1429" s="80">
        <v>33.99</v>
      </c>
      <c r="I1429" s="80">
        <v>6.9999999999999994E-5</v>
      </c>
      <c r="J1429" s="311">
        <f t="shared" si="6"/>
        <v>0</v>
      </c>
    </row>
    <row r="1430" spans="1:10">
      <c r="A1430" s="68"/>
      <c r="B1430" s="77" t="s">
        <v>620</v>
      </c>
      <c r="C1430" s="78" t="s">
        <v>621</v>
      </c>
      <c r="D1430" s="79"/>
      <c r="E1430" s="79"/>
      <c r="F1430" s="79"/>
      <c r="G1430" s="80" t="s">
        <v>187</v>
      </c>
      <c r="H1430" s="80">
        <v>33.81</v>
      </c>
      <c r="I1430" s="80">
        <v>1.0000000000000001E-5</v>
      </c>
      <c r="J1430" s="311">
        <f t="shared" si="6"/>
        <v>0</v>
      </c>
    </row>
    <row r="1431" spans="1:10">
      <c r="A1431" s="68"/>
      <c r="B1431" s="77" t="s">
        <v>183</v>
      </c>
      <c r="C1431" s="78"/>
      <c r="D1431" s="79"/>
      <c r="E1431" s="79"/>
      <c r="F1431" s="79"/>
      <c r="G1431" s="80"/>
      <c r="H1431" s="80"/>
      <c r="I1431" s="80"/>
      <c r="J1431" s="311"/>
    </row>
    <row r="1432" spans="1:10">
      <c r="A1432" s="68"/>
      <c r="B1432" s="73"/>
      <c r="C1432" s="81"/>
      <c r="D1432" s="75"/>
      <c r="E1432" s="75"/>
      <c r="F1432" s="75"/>
      <c r="G1432" s="75" t="s">
        <v>268</v>
      </c>
      <c r="H1432" s="75"/>
      <c r="I1432" s="75"/>
      <c r="J1432" s="83">
        <f>+SUBTOTAL(9,J1425:J1431)</f>
        <v>3.6799999999999997</v>
      </c>
    </row>
    <row r="1433" spans="1:10">
      <c r="A1433" s="68"/>
      <c r="B1433" s="73" t="s">
        <v>247</v>
      </c>
      <c r="C1433" s="74" t="s">
        <v>269</v>
      </c>
      <c r="D1433" s="75"/>
      <c r="E1433" s="75"/>
      <c r="F1433" s="75"/>
      <c r="G1433" s="76" t="s">
        <v>248</v>
      </c>
      <c r="H1433" s="76" t="s">
        <v>771</v>
      </c>
      <c r="I1433" s="76" t="s">
        <v>264</v>
      </c>
      <c r="J1433" s="83" t="s">
        <v>772</v>
      </c>
    </row>
    <row r="1434" spans="1:10">
      <c r="A1434" s="68"/>
      <c r="B1434" s="73" t="s">
        <v>853</v>
      </c>
      <c r="C1434" s="74" t="s">
        <v>613</v>
      </c>
      <c r="D1434" s="75"/>
      <c r="E1434" s="75"/>
      <c r="F1434" s="75"/>
      <c r="G1434" s="76" t="s">
        <v>188</v>
      </c>
      <c r="H1434" s="76">
        <v>1.35</v>
      </c>
      <c r="I1434" s="76">
        <v>4.9169999999999998E-2</v>
      </c>
      <c r="J1434" s="83">
        <f>+ROUND(H1434*I1434,2)</f>
        <v>7.0000000000000007E-2</v>
      </c>
    </row>
    <row r="1435" spans="1:10">
      <c r="A1435" s="68"/>
      <c r="B1435" s="77" t="s">
        <v>854</v>
      </c>
      <c r="C1435" s="78" t="s">
        <v>614</v>
      </c>
      <c r="D1435" s="79"/>
      <c r="E1435" s="79"/>
      <c r="F1435" s="79"/>
      <c r="G1435" s="80" t="s">
        <v>210</v>
      </c>
      <c r="H1435" s="80">
        <v>0.18</v>
      </c>
      <c r="I1435" s="80">
        <v>1.2500000000000001E-2</v>
      </c>
      <c r="J1435" s="311">
        <f>+ROUND(H1435*I1435,2)</f>
        <v>0</v>
      </c>
    </row>
    <row r="1436" spans="1:10">
      <c r="A1436" s="68"/>
      <c r="B1436" s="77" t="s">
        <v>855</v>
      </c>
      <c r="C1436" s="78" t="s">
        <v>615</v>
      </c>
      <c r="D1436" s="79"/>
      <c r="E1436" s="79"/>
      <c r="F1436" s="79"/>
      <c r="G1436" s="80" t="s">
        <v>311</v>
      </c>
      <c r="H1436" s="80">
        <v>102.18</v>
      </c>
      <c r="I1436" s="80">
        <v>4.6999999999999999E-4</v>
      </c>
      <c r="J1436" s="311">
        <f>+ROUND(H1436*I1436,2)</f>
        <v>0.05</v>
      </c>
    </row>
    <row r="1437" spans="1:10">
      <c r="A1437" s="68"/>
      <c r="B1437" s="77" t="s">
        <v>183</v>
      </c>
      <c r="C1437" s="78"/>
      <c r="D1437" s="79"/>
      <c r="E1437" s="79"/>
      <c r="F1437" s="79"/>
      <c r="G1437" s="80"/>
      <c r="H1437" s="80"/>
      <c r="I1437" s="80"/>
      <c r="J1437" s="311"/>
    </row>
    <row r="1438" spans="1:10">
      <c r="A1438" s="68"/>
      <c r="B1438" s="77" t="s">
        <v>183</v>
      </c>
      <c r="C1438" s="78"/>
      <c r="D1438" s="79"/>
      <c r="E1438" s="79"/>
      <c r="F1438" s="79"/>
      <c r="G1438" s="80"/>
      <c r="H1438" s="80"/>
      <c r="I1438" s="80"/>
      <c r="J1438" s="311"/>
    </row>
    <row r="1439" spans="1:10">
      <c r="A1439" s="68"/>
      <c r="B1439" s="73"/>
      <c r="C1439" s="81"/>
      <c r="D1439" s="75"/>
      <c r="E1439" s="75"/>
      <c r="F1439" s="75"/>
      <c r="G1439" s="75" t="s">
        <v>270</v>
      </c>
      <c r="H1439" s="75"/>
      <c r="I1439" s="75"/>
      <c r="J1439" s="83">
        <f>+SUBTOTAL(9,J1434:J1438)</f>
        <v>0.12000000000000001</v>
      </c>
    </row>
    <row r="1440" spans="1:10">
      <c r="A1440" s="68"/>
      <c r="B1440" s="73" t="s">
        <v>247</v>
      </c>
      <c r="C1440" s="74" t="s">
        <v>273</v>
      </c>
      <c r="D1440" s="76" t="s">
        <v>274</v>
      </c>
      <c r="E1440" s="76" t="s">
        <v>777</v>
      </c>
      <c r="F1440" s="76" t="s">
        <v>778</v>
      </c>
      <c r="G1440" s="76" t="s">
        <v>779</v>
      </c>
      <c r="H1440" s="76" t="s">
        <v>780</v>
      </c>
      <c r="I1440" s="76" t="s">
        <v>264</v>
      </c>
      <c r="J1440" s="83" t="s">
        <v>781</v>
      </c>
    </row>
    <row r="1441" spans="1:10">
      <c r="A1441" s="68"/>
      <c r="B1441" s="73" t="s">
        <v>622</v>
      </c>
      <c r="C1441" s="74" t="s">
        <v>623</v>
      </c>
      <c r="D1441" s="76" t="s">
        <v>275</v>
      </c>
      <c r="E1441" s="76">
        <v>0</v>
      </c>
      <c r="F1441" s="76">
        <v>1.93</v>
      </c>
      <c r="G1441" s="76">
        <v>1.93</v>
      </c>
      <c r="H1441" s="76">
        <v>0.74</v>
      </c>
      <c r="I1441" s="76">
        <v>2.7E-4</v>
      </c>
      <c r="J1441" s="83">
        <f>+ROUND(G1441*H1441*I1441,2)</f>
        <v>0</v>
      </c>
    </row>
    <row r="1442" spans="1:10">
      <c r="A1442" s="68"/>
      <c r="B1442" s="77" t="s">
        <v>624</v>
      </c>
      <c r="C1442" s="78" t="s">
        <v>625</v>
      </c>
      <c r="D1442" s="80" t="s">
        <v>275</v>
      </c>
      <c r="E1442" s="80">
        <v>0</v>
      </c>
      <c r="F1442" s="80">
        <v>1.93</v>
      </c>
      <c r="G1442" s="80">
        <v>1.93</v>
      </c>
      <c r="H1442" s="80">
        <v>0.74</v>
      </c>
      <c r="I1442" s="80">
        <v>6.9999999999999994E-5</v>
      </c>
      <c r="J1442" s="311">
        <f>+ROUND(G1442*H1442*I1442,2)</f>
        <v>0</v>
      </c>
    </row>
    <row r="1443" spans="1:10">
      <c r="A1443" s="68"/>
      <c r="B1443" s="77" t="s">
        <v>626</v>
      </c>
      <c r="C1443" s="78" t="s">
        <v>627</v>
      </c>
      <c r="D1443" s="80" t="s">
        <v>275</v>
      </c>
      <c r="E1443" s="80">
        <v>0</v>
      </c>
      <c r="F1443" s="80">
        <v>1.93</v>
      </c>
      <c r="G1443" s="80">
        <v>1.93</v>
      </c>
      <c r="H1443" s="80">
        <v>0.74</v>
      </c>
      <c r="I1443" s="80">
        <v>1.0000000000000001E-5</v>
      </c>
      <c r="J1443" s="311">
        <f>+ROUND(G1443*H1443*I1443,2)</f>
        <v>0</v>
      </c>
    </row>
    <row r="1444" spans="1:10">
      <c r="A1444" s="68"/>
      <c r="B1444" s="77" t="s">
        <v>183</v>
      </c>
      <c r="C1444" s="78"/>
      <c r="D1444" s="80"/>
      <c r="E1444" s="80"/>
      <c r="F1444" s="80"/>
      <c r="G1444" s="80"/>
      <c r="H1444" s="80"/>
      <c r="I1444" s="80"/>
      <c r="J1444" s="311"/>
    </row>
    <row r="1445" spans="1:10">
      <c r="A1445" s="68"/>
      <c r="B1445" s="77" t="s">
        <v>183</v>
      </c>
      <c r="C1445" s="78"/>
      <c r="D1445" s="80"/>
      <c r="E1445" s="80"/>
      <c r="F1445" s="80"/>
      <c r="G1445" s="80"/>
      <c r="H1445" s="80"/>
      <c r="I1445" s="80"/>
      <c r="J1445" s="311"/>
    </row>
    <row r="1446" spans="1:10">
      <c r="A1446" s="68"/>
      <c r="B1446" s="77" t="s">
        <v>183</v>
      </c>
      <c r="C1446" s="78"/>
      <c r="D1446" s="80"/>
      <c r="E1446" s="80"/>
      <c r="F1446" s="80"/>
      <c r="G1446" s="80"/>
      <c r="H1446" s="80"/>
      <c r="I1446" s="80"/>
      <c r="J1446" s="311"/>
    </row>
    <row r="1447" spans="1:10">
      <c r="A1447" s="68"/>
      <c r="B1447" s="77" t="s">
        <v>183</v>
      </c>
      <c r="C1447" s="78"/>
      <c r="D1447" s="80"/>
      <c r="E1447" s="80"/>
      <c r="F1447" s="80"/>
      <c r="G1447" s="80"/>
      <c r="H1447" s="80"/>
      <c r="I1447" s="80"/>
      <c r="J1447" s="311"/>
    </row>
    <row r="1448" spans="1:10">
      <c r="A1448" s="68"/>
      <c r="B1448" s="73"/>
      <c r="C1448" s="81"/>
      <c r="D1448" s="75"/>
      <c r="E1448" s="75"/>
      <c r="F1448" s="75"/>
      <c r="G1448" s="75" t="s">
        <v>277</v>
      </c>
      <c r="H1448" s="75"/>
      <c r="I1448" s="75"/>
      <c r="J1448" s="83">
        <f>+SUBTOTAL(9,J1441:J1447)</f>
        <v>0</v>
      </c>
    </row>
    <row r="1449" spans="1:10">
      <c r="A1449" s="68"/>
      <c r="B1449" s="73" t="s">
        <v>278</v>
      </c>
      <c r="C1449" s="81"/>
      <c r="D1449" s="75"/>
      <c r="E1449" s="75"/>
      <c r="F1449" s="75"/>
      <c r="G1449" s="75"/>
      <c r="H1449" s="75"/>
      <c r="I1449" s="75"/>
      <c r="J1449" s="83">
        <f>+SUBTOTAL(9,J1423:J1447)</f>
        <v>9.65</v>
      </c>
    </row>
    <row r="1450" spans="1:10">
      <c r="A1450" s="68"/>
      <c r="B1450" s="73" t="s">
        <v>279</v>
      </c>
      <c r="C1450" s="81"/>
      <c r="D1450" s="75">
        <v>0</v>
      </c>
      <c r="E1450" s="75"/>
      <c r="F1450" s="75"/>
      <c r="G1450" s="75"/>
      <c r="H1450" s="75"/>
      <c r="I1450" s="75"/>
      <c r="J1450" s="83">
        <f>+ROUND(J1449*D1450/100,2)</f>
        <v>0</v>
      </c>
    </row>
    <row r="1451" spans="1:10" ht="14.4" thickBot="1">
      <c r="A1451" s="68"/>
      <c r="B1451" s="73" t="s">
        <v>280</v>
      </c>
      <c r="C1451" s="81"/>
      <c r="D1451" s="75"/>
      <c r="E1451" s="75"/>
      <c r="F1451" s="75"/>
      <c r="G1451" s="75"/>
      <c r="H1451" s="75"/>
      <c r="I1451" s="75"/>
      <c r="J1451" s="83">
        <f>+J1449+ J1450</f>
        <v>9.65</v>
      </c>
    </row>
    <row r="1452" spans="1:10">
      <c r="A1452" s="68"/>
      <c r="B1452" s="69" t="s">
        <v>213</v>
      </c>
      <c r="C1452" s="70"/>
      <c r="D1452" s="72"/>
      <c r="E1452" s="72"/>
      <c r="F1452" s="72" t="s">
        <v>783</v>
      </c>
      <c r="G1452" s="72"/>
      <c r="H1452" s="72"/>
      <c r="I1452" s="72" t="s">
        <v>784</v>
      </c>
      <c r="J1452" s="310"/>
    </row>
    <row r="1453" spans="1:10">
      <c r="A1453" s="68"/>
      <c r="B1453" s="77" t="s">
        <v>785</v>
      </c>
      <c r="C1453" s="68"/>
      <c r="D1453" s="79"/>
      <c r="E1453" s="79"/>
      <c r="F1453" s="79" t="s">
        <v>786</v>
      </c>
      <c r="G1453" s="79"/>
      <c r="H1453" s="79"/>
      <c r="I1453" s="79"/>
      <c r="J1453" s="316"/>
    </row>
    <row r="1454" spans="1:10">
      <c r="A1454" s="68"/>
      <c r="B1454" s="77" t="s">
        <v>787</v>
      </c>
      <c r="C1454" s="68"/>
      <c r="D1454" s="79"/>
      <c r="E1454" s="79"/>
      <c r="F1454" s="79" t="s">
        <v>788</v>
      </c>
      <c r="G1454" s="79"/>
      <c r="H1454" s="79"/>
      <c r="I1454" s="79"/>
      <c r="J1454" s="316"/>
    </row>
    <row r="1455" spans="1:10" ht="14.4" thickBot="1">
      <c r="A1455" s="68"/>
      <c r="B1455" s="84" t="s">
        <v>789</v>
      </c>
      <c r="C1455" s="68"/>
      <c r="D1455" s="79"/>
      <c r="E1455" s="79"/>
      <c r="F1455" s="79"/>
      <c r="G1455" s="79"/>
      <c r="H1455" s="79"/>
      <c r="I1455" s="79"/>
      <c r="J1455" s="317"/>
    </row>
    <row r="1456" spans="1:10">
      <c r="A1456" s="68"/>
      <c r="B1456" s="70"/>
      <c r="C1456" s="70"/>
      <c r="D1456" s="72"/>
      <c r="E1456" s="72"/>
      <c r="F1456" s="72"/>
      <c r="G1456" s="72"/>
      <c r="H1456" s="72"/>
      <c r="I1456" s="72"/>
      <c r="J1456" s="72"/>
    </row>
    <row r="1457" spans="1:10" ht="14.4" thickBot="1">
      <c r="A1457" s="68"/>
      <c r="B1457" s="68"/>
      <c r="C1457" s="68"/>
      <c r="D1457" s="79"/>
      <c r="E1457" s="79"/>
      <c r="F1457" s="79"/>
      <c r="G1457" s="79"/>
      <c r="H1457" s="79"/>
      <c r="I1457" s="79"/>
      <c r="J1457" s="79"/>
    </row>
    <row r="1458" spans="1:10">
      <c r="A1458" s="68"/>
      <c r="B1458" s="69"/>
      <c r="C1458" s="70"/>
      <c r="D1458" s="71" t="s">
        <v>246</v>
      </c>
      <c r="E1458" s="71"/>
      <c r="F1458" s="71"/>
      <c r="G1458" s="72"/>
      <c r="H1458" s="72"/>
      <c r="I1458" s="72"/>
      <c r="J1458" s="310"/>
    </row>
    <row r="1459" spans="1:10">
      <c r="A1459" s="68"/>
      <c r="B1459" s="73" t="s">
        <v>247</v>
      </c>
      <c r="C1459" s="74" t="s">
        <v>69</v>
      </c>
      <c r="D1459" s="75"/>
      <c r="E1459" s="75"/>
      <c r="F1459" s="75"/>
      <c r="G1459" s="75"/>
      <c r="H1459" s="76" t="s">
        <v>759</v>
      </c>
      <c r="I1459" s="75"/>
      <c r="J1459" s="83" t="s">
        <v>248</v>
      </c>
    </row>
    <row r="1460" spans="1:10">
      <c r="A1460" s="68"/>
      <c r="B1460" s="77" t="s">
        <v>853</v>
      </c>
      <c r="C1460" s="78" t="s">
        <v>628</v>
      </c>
      <c r="D1460" s="79"/>
      <c r="E1460" s="79"/>
      <c r="F1460" s="79"/>
      <c r="G1460" s="79"/>
      <c r="H1460" s="80" t="s">
        <v>761</v>
      </c>
      <c r="I1460" s="79"/>
      <c r="J1460" s="311" t="s">
        <v>188</v>
      </c>
    </row>
    <row r="1461" spans="1:10">
      <c r="A1461" s="68"/>
      <c r="B1461" s="73"/>
      <c r="C1461" s="74"/>
      <c r="D1461" s="75"/>
      <c r="E1461" s="76"/>
      <c r="F1461" s="76" t="s">
        <v>249</v>
      </c>
      <c r="G1461" s="76"/>
      <c r="H1461" s="76" t="s">
        <v>250</v>
      </c>
      <c r="I1461" s="76"/>
      <c r="J1461" s="83" t="s">
        <v>762</v>
      </c>
    </row>
    <row r="1462" spans="1:10">
      <c r="A1462" s="68"/>
      <c r="B1462" s="77" t="s">
        <v>247</v>
      </c>
      <c r="C1462" s="78" t="s">
        <v>251</v>
      </c>
      <c r="D1462" s="79"/>
      <c r="E1462" s="80" t="s">
        <v>182</v>
      </c>
      <c r="F1462" s="76" t="s">
        <v>252</v>
      </c>
      <c r="G1462" s="76" t="s">
        <v>253</v>
      </c>
      <c r="H1462" s="76" t="s">
        <v>252</v>
      </c>
      <c r="I1462" s="312" t="s">
        <v>253</v>
      </c>
      <c r="J1462" s="311" t="s">
        <v>763</v>
      </c>
    </row>
    <row r="1463" spans="1:10">
      <c r="A1463" s="68"/>
      <c r="B1463" s="313" t="s">
        <v>629</v>
      </c>
      <c r="C1463" s="74" t="s">
        <v>630</v>
      </c>
      <c r="D1463" s="75"/>
      <c r="E1463" s="76">
        <v>1</v>
      </c>
      <c r="F1463" s="76">
        <v>1</v>
      </c>
      <c r="G1463" s="76">
        <v>0</v>
      </c>
      <c r="H1463" s="76">
        <v>1.05</v>
      </c>
      <c r="I1463" s="76">
        <v>0.57999999999999996</v>
      </c>
      <c r="J1463" s="83">
        <f>+ROUND(E1463* ((F1463*H1463) + (G1463*I1463)),2)</f>
        <v>1.05</v>
      </c>
    </row>
    <row r="1464" spans="1:10">
      <c r="A1464" s="68"/>
      <c r="B1464" s="77" t="s">
        <v>183</v>
      </c>
      <c r="C1464" s="78"/>
      <c r="D1464" s="79"/>
      <c r="E1464" s="80"/>
      <c r="F1464" s="80"/>
      <c r="G1464" s="80"/>
      <c r="H1464" s="80"/>
      <c r="I1464" s="80"/>
      <c r="J1464" s="311"/>
    </row>
    <row r="1465" spans="1:10">
      <c r="A1465" s="68"/>
      <c r="B1465" s="77" t="s">
        <v>183</v>
      </c>
      <c r="C1465" s="78"/>
      <c r="D1465" s="79"/>
      <c r="E1465" s="80"/>
      <c r="F1465" s="80"/>
      <c r="G1465" s="80"/>
      <c r="H1465" s="80"/>
      <c r="I1465" s="80"/>
      <c r="J1465" s="311"/>
    </row>
    <row r="1466" spans="1:10">
      <c r="A1466" s="68"/>
      <c r="B1466" s="77" t="s">
        <v>183</v>
      </c>
      <c r="C1466" s="78"/>
      <c r="D1466" s="79"/>
      <c r="E1466" s="80"/>
      <c r="F1466" s="80"/>
      <c r="G1466" s="80"/>
      <c r="H1466" s="80"/>
      <c r="I1466" s="80"/>
      <c r="J1466" s="311"/>
    </row>
    <row r="1467" spans="1:10">
      <c r="A1467" s="68"/>
      <c r="B1467" s="77" t="s">
        <v>183</v>
      </c>
      <c r="C1467" s="78"/>
      <c r="D1467" s="79"/>
      <c r="E1467" s="80"/>
      <c r="F1467" s="80"/>
      <c r="G1467" s="80"/>
      <c r="H1467" s="80"/>
      <c r="I1467" s="80"/>
      <c r="J1467" s="311"/>
    </row>
    <row r="1468" spans="1:10">
      <c r="A1468" s="68"/>
      <c r="B1468" s="77" t="s">
        <v>183</v>
      </c>
      <c r="C1468" s="78"/>
      <c r="D1468" s="79"/>
      <c r="E1468" s="80"/>
      <c r="F1468" s="80"/>
      <c r="G1468" s="80"/>
      <c r="H1468" s="80"/>
      <c r="I1468" s="80"/>
      <c r="J1468" s="311"/>
    </row>
    <row r="1469" spans="1:10">
      <c r="A1469" s="68"/>
      <c r="B1469" s="77" t="s">
        <v>183</v>
      </c>
      <c r="C1469" s="78"/>
      <c r="D1469" s="79"/>
      <c r="E1469" s="80"/>
      <c r="F1469" s="80"/>
      <c r="G1469" s="80"/>
      <c r="H1469" s="80"/>
      <c r="I1469" s="80"/>
      <c r="J1469" s="311"/>
    </row>
    <row r="1470" spans="1:10">
      <c r="A1470" s="68"/>
      <c r="B1470" s="73"/>
      <c r="C1470" s="81"/>
      <c r="D1470" s="75"/>
      <c r="E1470" s="75"/>
      <c r="F1470" s="75"/>
      <c r="G1470" s="75" t="s">
        <v>764</v>
      </c>
      <c r="H1470" s="75"/>
      <c r="I1470" s="75"/>
      <c r="J1470" s="83">
        <f>+SUBTOTAL(9,J1463:J1469)</f>
        <v>1.05</v>
      </c>
    </row>
    <row r="1471" spans="1:10">
      <c r="A1471" s="68"/>
      <c r="B1471" s="73" t="s">
        <v>247</v>
      </c>
      <c r="C1471" s="74" t="s">
        <v>765</v>
      </c>
      <c r="D1471" s="75"/>
      <c r="E1471" s="75"/>
      <c r="F1471" s="75"/>
      <c r="G1471" s="75"/>
      <c r="H1471" s="76" t="s">
        <v>182</v>
      </c>
      <c r="I1471" s="76" t="s">
        <v>766</v>
      </c>
      <c r="J1471" s="83" t="s">
        <v>767</v>
      </c>
    </row>
    <row r="1472" spans="1:10">
      <c r="A1472" s="68"/>
      <c r="B1472" s="73" t="s">
        <v>451</v>
      </c>
      <c r="C1472" s="74" t="s">
        <v>452</v>
      </c>
      <c r="D1472" s="75"/>
      <c r="E1472" s="75"/>
      <c r="F1472" s="75"/>
      <c r="G1472" s="75"/>
      <c r="H1472" s="76">
        <v>1</v>
      </c>
      <c r="I1472" s="76">
        <v>36.58</v>
      </c>
      <c r="J1472" s="83">
        <f>+ROUND(H1472*I1472,2)</f>
        <v>36.58</v>
      </c>
    </row>
    <row r="1473" spans="1:10">
      <c r="A1473" s="68"/>
      <c r="B1473" s="77" t="s">
        <v>183</v>
      </c>
      <c r="C1473" s="78"/>
      <c r="D1473" s="79"/>
      <c r="E1473" s="79"/>
      <c r="F1473" s="79"/>
      <c r="G1473" s="79"/>
      <c r="H1473" s="80"/>
      <c r="I1473" s="80"/>
      <c r="J1473" s="311"/>
    </row>
    <row r="1474" spans="1:10">
      <c r="A1474" s="68"/>
      <c r="B1474" s="77" t="s">
        <v>183</v>
      </c>
      <c r="C1474" s="78"/>
      <c r="D1474" s="79"/>
      <c r="E1474" s="79"/>
      <c r="F1474" s="79"/>
      <c r="G1474" s="79"/>
      <c r="H1474" s="80"/>
      <c r="I1474" s="80"/>
      <c r="J1474" s="311"/>
    </row>
    <row r="1475" spans="1:10">
      <c r="A1475" s="68"/>
      <c r="B1475" s="77" t="s">
        <v>183</v>
      </c>
      <c r="C1475" s="78"/>
      <c r="D1475" s="79"/>
      <c r="E1475" s="79"/>
      <c r="F1475" s="79"/>
      <c r="G1475" s="79"/>
      <c r="H1475" s="80"/>
      <c r="I1475" s="80"/>
      <c r="J1475" s="311"/>
    </row>
    <row r="1476" spans="1:10">
      <c r="A1476" s="68"/>
      <c r="B1476" s="77" t="s">
        <v>183</v>
      </c>
      <c r="C1476" s="78"/>
      <c r="D1476" s="79"/>
      <c r="E1476" s="79"/>
      <c r="F1476" s="79"/>
      <c r="G1476" s="79"/>
      <c r="H1476" s="80"/>
      <c r="I1476" s="80"/>
      <c r="J1476" s="311"/>
    </row>
    <row r="1477" spans="1:10">
      <c r="A1477" s="68"/>
      <c r="B1477" s="77" t="s">
        <v>183</v>
      </c>
      <c r="C1477" s="78"/>
      <c r="D1477" s="79"/>
      <c r="E1477" s="79"/>
      <c r="F1477" s="79"/>
      <c r="G1477" s="79"/>
      <c r="H1477" s="80"/>
      <c r="I1477" s="80"/>
      <c r="J1477" s="311"/>
    </row>
    <row r="1478" spans="1:10">
      <c r="A1478" s="68"/>
      <c r="B1478" s="77" t="s">
        <v>183</v>
      </c>
      <c r="C1478" s="78"/>
      <c r="D1478" s="79"/>
      <c r="E1478" s="79"/>
      <c r="F1478" s="79"/>
      <c r="G1478" s="79"/>
      <c r="H1478" s="80"/>
      <c r="I1478" s="80"/>
      <c r="J1478" s="311"/>
    </row>
    <row r="1479" spans="1:10">
      <c r="A1479" s="68"/>
      <c r="B1479" s="73"/>
      <c r="C1479" s="81"/>
      <c r="D1479" s="75"/>
      <c r="E1479" s="75"/>
      <c r="F1479" s="75"/>
      <c r="G1479" s="75" t="s">
        <v>768</v>
      </c>
      <c r="H1479" s="75"/>
      <c r="I1479" s="75"/>
      <c r="J1479" s="83">
        <f>+SUBTOTAL(9,J1472:J1478)</f>
        <v>36.58</v>
      </c>
    </row>
    <row r="1480" spans="1:10">
      <c r="A1480" s="68"/>
      <c r="B1480" s="73"/>
      <c r="C1480" s="81"/>
      <c r="D1480" s="75"/>
      <c r="E1480" s="75"/>
      <c r="F1480" s="75" t="s">
        <v>769</v>
      </c>
      <c r="G1480" s="75"/>
      <c r="H1480" s="75"/>
      <c r="I1480" s="75">
        <v>0</v>
      </c>
      <c r="J1480" s="83">
        <f>+ROUND(I1480*J1479,2)</f>
        <v>0</v>
      </c>
    </row>
    <row r="1481" spans="1:10">
      <c r="A1481" s="68"/>
      <c r="B1481" s="73"/>
      <c r="C1481" s="81"/>
      <c r="D1481" s="75"/>
      <c r="E1481" s="75"/>
      <c r="F1481" s="75" t="s">
        <v>260</v>
      </c>
      <c r="G1481" s="75"/>
      <c r="H1481" s="75"/>
      <c r="I1481" s="75"/>
      <c r="J1481" s="83">
        <f>+SUBTOTAL(9,J1472:J1480)</f>
        <v>36.58</v>
      </c>
    </row>
    <row r="1482" spans="1:10">
      <c r="A1482" s="68"/>
      <c r="B1482" s="82"/>
      <c r="C1482" s="81"/>
      <c r="D1482" s="75"/>
      <c r="E1482" s="75"/>
      <c r="F1482" s="75"/>
      <c r="G1482" s="75" t="s">
        <v>770</v>
      </c>
      <c r="H1482" s="75"/>
      <c r="I1482" s="75"/>
      <c r="J1482" s="315">
        <f>+SUBTOTAL(9,J1463:J1481)</f>
        <v>37.629999999999995</v>
      </c>
    </row>
    <row r="1483" spans="1:10">
      <c r="A1483" s="68"/>
      <c r="B1483" s="82"/>
      <c r="C1483" s="81" t="s">
        <v>261</v>
      </c>
      <c r="D1483" s="75">
        <v>45.85</v>
      </c>
      <c r="E1483" s="75"/>
      <c r="F1483" s="75"/>
      <c r="G1483" s="75" t="s">
        <v>262</v>
      </c>
      <c r="H1483" s="75"/>
      <c r="I1483" s="75"/>
      <c r="J1483" s="315">
        <f>+ROUND(J1482/D1483,2)</f>
        <v>0.82</v>
      </c>
    </row>
    <row r="1484" spans="1:10">
      <c r="A1484" s="68"/>
      <c r="B1484" s="73" t="s">
        <v>247</v>
      </c>
      <c r="C1484" s="74" t="s">
        <v>263</v>
      </c>
      <c r="D1484" s="75"/>
      <c r="E1484" s="75"/>
      <c r="F1484" s="75"/>
      <c r="G1484" s="76" t="s">
        <v>248</v>
      </c>
      <c r="H1484" s="76" t="s">
        <v>771</v>
      </c>
      <c r="I1484" s="76" t="s">
        <v>264</v>
      </c>
      <c r="J1484" s="83" t="s">
        <v>772</v>
      </c>
    </row>
    <row r="1485" spans="1:10">
      <c r="A1485" s="68"/>
      <c r="B1485" s="73" t="s">
        <v>631</v>
      </c>
      <c r="C1485" s="74" t="s">
        <v>632</v>
      </c>
      <c r="D1485" s="75"/>
      <c r="E1485" s="75"/>
      <c r="F1485" s="75"/>
      <c r="G1485" s="76" t="s">
        <v>184</v>
      </c>
      <c r="H1485" s="76">
        <v>13.43</v>
      </c>
      <c r="I1485" s="76">
        <v>1.6729999999999998E-2</v>
      </c>
      <c r="J1485" s="83">
        <f>+ROUND(H1485*I1485,2)</f>
        <v>0.22</v>
      </c>
    </row>
    <row r="1486" spans="1:10">
      <c r="A1486" s="68"/>
      <c r="B1486" s="77" t="s">
        <v>633</v>
      </c>
      <c r="C1486" s="78" t="s">
        <v>634</v>
      </c>
      <c r="D1486" s="79"/>
      <c r="E1486" s="79"/>
      <c r="F1486" s="79"/>
      <c r="G1486" s="80" t="s">
        <v>311</v>
      </c>
      <c r="H1486" s="80">
        <v>61.07</v>
      </c>
      <c r="I1486" s="80">
        <v>4.9399999999999999E-3</v>
      </c>
      <c r="J1486" s="311">
        <f>+ROUND(H1486*I1486,2)</f>
        <v>0.3</v>
      </c>
    </row>
    <row r="1487" spans="1:10">
      <c r="A1487" s="68"/>
      <c r="B1487" s="77" t="s">
        <v>183</v>
      </c>
      <c r="C1487" s="78"/>
      <c r="D1487" s="79"/>
      <c r="E1487" s="79"/>
      <c r="F1487" s="79"/>
      <c r="G1487" s="80"/>
      <c r="H1487" s="80"/>
      <c r="I1487" s="80"/>
      <c r="J1487" s="311"/>
    </row>
    <row r="1488" spans="1:10">
      <c r="A1488" s="68"/>
      <c r="B1488" s="77" t="s">
        <v>183</v>
      </c>
      <c r="C1488" s="78"/>
      <c r="D1488" s="79"/>
      <c r="E1488" s="79"/>
      <c r="F1488" s="79"/>
      <c r="G1488" s="80"/>
      <c r="H1488" s="80"/>
      <c r="I1488" s="80"/>
      <c r="J1488" s="311"/>
    </row>
    <row r="1489" spans="1:10">
      <c r="A1489" s="68"/>
      <c r="B1489" s="77" t="s">
        <v>183</v>
      </c>
      <c r="C1489" s="78"/>
      <c r="D1489" s="79"/>
      <c r="E1489" s="79"/>
      <c r="F1489" s="79"/>
      <c r="G1489" s="80"/>
      <c r="H1489" s="80"/>
      <c r="I1489" s="80"/>
      <c r="J1489" s="311"/>
    </row>
    <row r="1490" spans="1:10">
      <c r="A1490" s="68"/>
      <c r="B1490" s="77" t="s">
        <v>183</v>
      </c>
      <c r="C1490" s="78"/>
      <c r="D1490" s="79"/>
      <c r="E1490" s="79"/>
      <c r="F1490" s="79"/>
      <c r="G1490" s="80"/>
      <c r="H1490" s="80"/>
      <c r="I1490" s="80"/>
      <c r="J1490" s="311"/>
    </row>
    <row r="1491" spans="1:10">
      <c r="A1491" s="68"/>
      <c r="B1491" s="77" t="s">
        <v>183</v>
      </c>
      <c r="C1491" s="78"/>
      <c r="D1491" s="79"/>
      <c r="E1491" s="79"/>
      <c r="F1491" s="79"/>
      <c r="G1491" s="80"/>
      <c r="H1491" s="80"/>
      <c r="I1491" s="80"/>
      <c r="J1491" s="311"/>
    </row>
    <row r="1492" spans="1:10">
      <c r="A1492" s="68"/>
      <c r="B1492" s="73"/>
      <c r="C1492" s="81"/>
      <c r="D1492" s="75"/>
      <c r="E1492" s="75"/>
      <c r="F1492" s="75"/>
      <c r="G1492" s="75" t="s">
        <v>268</v>
      </c>
      <c r="H1492" s="75"/>
      <c r="I1492" s="75"/>
      <c r="J1492" s="83">
        <f>+SUBTOTAL(9,J1485:J1491)</f>
        <v>0.52</v>
      </c>
    </row>
    <row r="1493" spans="1:10">
      <c r="A1493" s="68"/>
      <c r="B1493" s="73" t="s">
        <v>247</v>
      </c>
      <c r="C1493" s="74" t="s">
        <v>269</v>
      </c>
      <c r="D1493" s="75"/>
      <c r="E1493" s="75"/>
      <c r="F1493" s="75"/>
      <c r="G1493" s="76" t="s">
        <v>248</v>
      </c>
      <c r="H1493" s="76" t="s">
        <v>771</v>
      </c>
      <c r="I1493" s="76" t="s">
        <v>264</v>
      </c>
      <c r="J1493" s="83" t="s">
        <v>772</v>
      </c>
    </row>
    <row r="1494" spans="1:10">
      <c r="A1494" s="68"/>
      <c r="B1494" s="73" t="s">
        <v>183</v>
      </c>
      <c r="C1494" s="74"/>
      <c r="D1494" s="75"/>
      <c r="E1494" s="75"/>
      <c r="F1494" s="75"/>
      <c r="G1494" s="76"/>
      <c r="H1494" s="76"/>
      <c r="I1494" s="76"/>
      <c r="J1494" s="83"/>
    </row>
    <row r="1495" spans="1:10">
      <c r="A1495" s="68"/>
      <c r="B1495" s="77" t="s">
        <v>183</v>
      </c>
      <c r="C1495" s="78"/>
      <c r="D1495" s="79"/>
      <c r="E1495" s="79"/>
      <c r="F1495" s="79"/>
      <c r="G1495" s="80"/>
      <c r="H1495" s="80"/>
      <c r="I1495" s="80"/>
      <c r="J1495" s="311"/>
    </row>
    <row r="1496" spans="1:10">
      <c r="A1496" s="68"/>
      <c r="B1496" s="77" t="s">
        <v>183</v>
      </c>
      <c r="C1496" s="78"/>
      <c r="D1496" s="79"/>
      <c r="E1496" s="79"/>
      <c r="F1496" s="79"/>
      <c r="G1496" s="80"/>
      <c r="H1496" s="80"/>
      <c r="I1496" s="80"/>
      <c r="J1496" s="311"/>
    </row>
    <row r="1497" spans="1:10">
      <c r="A1497" s="68"/>
      <c r="B1497" s="77" t="s">
        <v>183</v>
      </c>
      <c r="C1497" s="78"/>
      <c r="D1497" s="79"/>
      <c r="E1497" s="79"/>
      <c r="F1497" s="79"/>
      <c r="G1497" s="80"/>
      <c r="H1497" s="80"/>
      <c r="I1497" s="80"/>
      <c r="J1497" s="311"/>
    </row>
    <row r="1498" spans="1:10">
      <c r="A1498" s="68"/>
      <c r="B1498" s="77" t="s">
        <v>183</v>
      </c>
      <c r="C1498" s="78"/>
      <c r="D1498" s="79"/>
      <c r="E1498" s="79"/>
      <c r="F1498" s="79"/>
      <c r="G1498" s="80"/>
      <c r="H1498" s="80"/>
      <c r="I1498" s="80"/>
      <c r="J1498" s="311"/>
    </row>
    <row r="1499" spans="1:10">
      <c r="A1499" s="68"/>
      <c r="B1499" s="73"/>
      <c r="C1499" s="81"/>
      <c r="D1499" s="75"/>
      <c r="E1499" s="75"/>
      <c r="F1499" s="75"/>
      <c r="G1499" s="75" t="s">
        <v>270</v>
      </c>
      <c r="H1499" s="75"/>
      <c r="I1499" s="75"/>
      <c r="J1499" s="83">
        <f>+SUBTOTAL(9,J1494:J1498)</f>
        <v>0</v>
      </c>
    </row>
    <row r="1500" spans="1:10">
      <c r="A1500" s="68"/>
      <c r="B1500" s="73" t="s">
        <v>247</v>
      </c>
      <c r="C1500" s="74" t="s">
        <v>273</v>
      </c>
      <c r="D1500" s="76" t="s">
        <v>274</v>
      </c>
      <c r="E1500" s="76" t="s">
        <v>777</v>
      </c>
      <c r="F1500" s="76" t="s">
        <v>778</v>
      </c>
      <c r="G1500" s="76" t="s">
        <v>779</v>
      </c>
      <c r="H1500" s="76" t="s">
        <v>780</v>
      </c>
      <c r="I1500" s="76" t="s">
        <v>264</v>
      </c>
      <c r="J1500" s="83" t="s">
        <v>781</v>
      </c>
    </row>
    <row r="1501" spans="1:10">
      <c r="A1501" s="68"/>
      <c r="B1501" s="73" t="s">
        <v>183</v>
      </c>
      <c r="C1501" s="74"/>
      <c r="D1501" s="76"/>
      <c r="E1501" s="76"/>
      <c r="F1501" s="76"/>
      <c r="G1501" s="76"/>
      <c r="H1501" s="76"/>
      <c r="I1501" s="76"/>
      <c r="J1501" s="83"/>
    </row>
    <row r="1502" spans="1:10">
      <c r="A1502" s="68"/>
      <c r="B1502" s="77" t="s">
        <v>183</v>
      </c>
      <c r="C1502" s="78"/>
      <c r="D1502" s="80"/>
      <c r="E1502" s="80"/>
      <c r="F1502" s="80"/>
      <c r="G1502" s="80"/>
      <c r="H1502" s="80"/>
      <c r="I1502" s="80"/>
      <c r="J1502" s="311"/>
    </row>
    <row r="1503" spans="1:10">
      <c r="A1503" s="68"/>
      <c r="B1503" s="77" t="s">
        <v>183</v>
      </c>
      <c r="C1503" s="78"/>
      <c r="D1503" s="80"/>
      <c r="E1503" s="80"/>
      <c r="F1503" s="80"/>
      <c r="G1503" s="80"/>
      <c r="H1503" s="80"/>
      <c r="I1503" s="80"/>
      <c r="J1503" s="311"/>
    </row>
    <row r="1504" spans="1:10">
      <c r="A1504" s="68"/>
      <c r="B1504" s="77" t="s">
        <v>183</v>
      </c>
      <c r="C1504" s="78"/>
      <c r="D1504" s="80"/>
      <c r="E1504" s="80"/>
      <c r="F1504" s="80"/>
      <c r="G1504" s="80"/>
      <c r="H1504" s="80"/>
      <c r="I1504" s="80"/>
      <c r="J1504" s="311"/>
    </row>
    <row r="1505" spans="1:10">
      <c r="A1505" s="68"/>
      <c r="B1505" s="77" t="s">
        <v>183</v>
      </c>
      <c r="C1505" s="78"/>
      <c r="D1505" s="80"/>
      <c r="E1505" s="80"/>
      <c r="F1505" s="80"/>
      <c r="G1505" s="80"/>
      <c r="H1505" s="80"/>
      <c r="I1505" s="80"/>
      <c r="J1505" s="311"/>
    </row>
    <row r="1506" spans="1:10">
      <c r="A1506" s="68"/>
      <c r="B1506" s="77" t="s">
        <v>183</v>
      </c>
      <c r="C1506" s="78"/>
      <c r="D1506" s="80"/>
      <c r="E1506" s="80"/>
      <c r="F1506" s="80"/>
      <c r="G1506" s="80"/>
      <c r="H1506" s="80"/>
      <c r="I1506" s="80"/>
      <c r="J1506" s="311"/>
    </row>
    <row r="1507" spans="1:10">
      <c r="A1507" s="68"/>
      <c r="B1507" s="77" t="s">
        <v>183</v>
      </c>
      <c r="C1507" s="78"/>
      <c r="D1507" s="80"/>
      <c r="E1507" s="80"/>
      <c r="F1507" s="80"/>
      <c r="G1507" s="80"/>
      <c r="H1507" s="80"/>
      <c r="I1507" s="80"/>
      <c r="J1507" s="311"/>
    </row>
    <row r="1508" spans="1:10">
      <c r="A1508" s="68"/>
      <c r="B1508" s="73"/>
      <c r="C1508" s="81"/>
      <c r="D1508" s="75"/>
      <c r="E1508" s="75"/>
      <c r="F1508" s="75"/>
      <c r="G1508" s="75" t="s">
        <v>277</v>
      </c>
      <c r="H1508" s="75"/>
      <c r="I1508" s="75"/>
      <c r="J1508" s="83">
        <f>+SUBTOTAL(9,J1501:J1507)</f>
        <v>0</v>
      </c>
    </row>
    <row r="1509" spans="1:10">
      <c r="A1509" s="68"/>
      <c r="B1509" s="73" t="s">
        <v>278</v>
      </c>
      <c r="C1509" s="81"/>
      <c r="D1509" s="75"/>
      <c r="E1509" s="75"/>
      <c r="F1509" s="75"/>
      <c r="G1509" s="75"/>
      <c r="H1509" s="75"/>
      <c r="I1509" s="75"/>
      <c r="J1509" s="83">
        <f>+SUBTOTAL(9,J1483:J1507)</f>
        <v>1.34</v>
      </c>
    </row>
    <row r="1510" spans="1:10">
      <c r="A1510" s="68"/>
      <c r="B1510" s="73" t="s">
        <v>279</v>
      </c>
      <c r="C1510" s="81"/>
      <c r="D1510" s="75">
        <v>0</v>
      </c>
      <c r="E1510" s="75"/>
      <c r="F1510" s="75"/>
      <c r="G1510" s="75"/>
      <c r="H1510" s="75"/>
      <c r="I1510" s="75"/>
      <c r="J1510" s="83">
        <f>+ROUND(J1509*D1510/100,2)</f>
        <v>0</v>
      </c>
    </row>
    <row r="1511" spans="1:10" ht="14.4" thickBot="1">
      <c r="A1511" s="68"/>
      <c r="B1511" s="73" t="s">
        <v>280</v>
      </c>
      <c r="C1511" s="81"/>
      <c r="D1511" s="75"/>
      <c r="E1511" s="75"/>
      <c r="F1511" s="75"/>
      <c r="G1511" s="75"/>
      <c r="H1511" s="75"/>
      <c r="I1511" s="75"/>
      <c r="J1511" s="83">
        <f>+J1509+ J1510</f>
        <v>1.34</v>
      </c>
    </row>
    <row r="1512" spans="1:10">
      <c r="A1512" s="68"/>
      <c r="B1512" s="69" t="s">
        <v>213</v>
      </c>
      <c r="C1512" s="70"/>
      <c r="D1512" s="72"/>
      <c r="E1512" s="72"/>
      <c r="F1512" s="72" t="s">
        <v>783</v>
      </c>
      <c r="G1512" s="72"/>
      <c r="H1512" s="72"/>
      <c r="I1512" s="72" t="s">
        <v>784</v>
      </c>
      <c r="J1512" s="310"/>
    </row>
    <row r="1513" spans="1:10">
      <c r="A1513" s="68"/>
      <c r="B1513" s="77" t="s">
        <v>785</v>
      </c>
      <c r="C1513" s="68"/>
      <c r="D1513" s="79"/>
      <c r="E1513" s="79"/>
      <c r="F1513" s="79" t="s">
        <v>786</v>
      </c>
      <c r="G1513" s="79"/>
      <c r="H1513" s="79"/>
      <c r="I1513" s="79"/>
      <c r="J1513" s="316"/>
    </row>
    <row r="1514" spans="1:10">
      <c r="A1514" s="68"/>
      <c r="B1514" s="77" t="s">
        <v>787</v>
      </c>
      <c r="C1514" s="68"/>
      <c r="D1514" s="79"/>
      <c r="E1514" s="79"/>
      <c r="F1514" s="79" t="s">
        <v>788</v>
      </c>
      <c r="G1514" s="79"/>
      <c r="H1514" s="79"/>
      <c r="I1514" s="79"/>
      <c r="J1514" s="316"/>
    </row>
    <row r="1515" spans="1:10" ht="14.4" thickBot="1">
      <c r="A1515" s="68"/>
      <c r="B1515" s="84" t="s">
        <v>789</v>
      </c>
      <c r="C1515" s="68"/>
      <c r="D1515" s="79"/>
      <c r="E1515" s="79"/>
      <c r="F1515" s="79"/>
      <c r="G1515" s="79"/>
      <c r="H1515" s="79"/>
      <c r="I1515" s="79"/>
      <c r="J1515" s="317"/>
    </row>
    <row r="1516" spans="1:10">
      <c r="A1516" s="68"/>
      <c r="B1516" s="70"/>
      <c r="C1516" s="70"/>
      <c r="D1516" s="72"/>
      <c r="E1516" s="72"/>
      <c r="F1516" s="72"/>
      <c r="G1516" s="72"/>
      <c r="H1516" s="72"/>
      <c r="I1516" s="72"/>
      <c r="J1516" s="72"/>
    </row>
    <row r="1517" spans="1:10" ht="14.4" thickBot="1">
      <c r="A1517" s="68"/>
      <c r="B1517" s="68"/>
      <c r="C1517" s="68"/>
      <c r="D1517" s="79"/>
      <c r="E1517" s="79"/>
      <c r="F1517" s="79"/>
      <c r="G1517" s="79"/>
      <c r="H1517" s="79"/>
      <c r="I1517" s="79"/>
      <c r="J1517" s="79"/>
    </row>
    <row r="1518" spans="1:10">
      <c r="A1518" s="68"/>
      <c r="B1518" s="69"/>
      <c r="C1518" s="70"/>
      <c r="D1518" s="71" t="s">
        <v>246</v>
      </c>
      <c r="E1518" s="71"/>
      <c r="F1518" s="71"/>
      <c r="G1518" s="72"/>
      <c r="H1518" s="72"/>
      <c r="I1518" s="72"/>
      <c r="J1518" s="310"/>
    </row>
    <row r="1519" spans="1:10">
      <c r="A1519" s="68"/>
      <c r="B1519" s="73" t="s">
        <v>247</v>
      </c>
      <c r="C1519" s="74" t="s">
        <v>69</v>
      </c>
      <c r="D1519" s="75"/>
      <c r="E1519" s="75"/>
      <c r="F1519" s="75"/>
      <c r="G1519" s="75"/>
      <c r="H1519" s="76" t="s">
        <v>759</v>
      </c>
      <c r="I1519" s="75"/>
      <c r="J1519" s="83" t="s">
        <v>248</v>
      </c>
    </row>
    <row r="1520" spans="1:10">
      <c r="A1520" s="68"/>
      <c r="B1520" s="77" t="s">
        <v>854</v>
      </c>
      <c r="C1520" s="78" t="s">
        <v>635</v>
      </c>
      <c r="D1520" s="79"/>
      <c r="E1520" s="79"/>
      <c r="F1520" s="79"/>
      <c r="G1520" s="79"/>
      <c r="H1520" s="80" t="s">
        <v>761</v>
      </c>
      <c r="I1520" s="79"/>
      <c r="J1520" s="311" t="s">
        <v>210</v>
      </c>
    </row>
    <row r="1521" spans="1:10">
      <c r="A1521" s="68"/>
      <c r="B1521" s="73"/>
      <c r="C1521" s="74"/>
      <c r="D1521" s="75"/>
      <c r="E1521" s="76"/>
      <c r="F1521" s="76" t="s">
        <v>249</v>
      </c>
      <c r="G1521" s="76"/>
      <c r="H1521" s="76" t="s">
        <v>250</v>
      </c>
      <c r="I1521" s="76"/>
      <c r="J1521" s="83" t="s">
        <v>762</v>
      </c>
    </row>
    <row r="1522" spans="1:10">
      <c r="A1522" s="68"/>
      <c r="B1522" s="77" t="s">
        <v>247</v>
      </c>
      <c r="C1522" s="78" t="s">
        <v>251</v>
      </c>
      <c r="D1522" s="79"/>
      <c r="E1522" s="80" t="s">
        <v>182</v>
      </c>
      <c r="F1522" s="76" t="s">
        <v>252</v>
      </c>
      <c r="G1522" s="76" t="s">
        <v>253</v>
      </c>
      <c r="H1522" s="76" t="s">
        <v>252</v>
      </c>
      <c r="I1522" s="312" t="s">
        <v>253</v>
      </c>
      <c r="J1522" s="311" t="s">
        <v>763</v>
      </c>
    </row>
    <row r="1523" spans="1:10">
      <c r="A1523" s="68"/>
      <c r="B1523" s="313" t="s">
        <v>636</v>
      </c>
      <c r="C1523" s="74" t="s">
        <v>637</v>
      </c>
      <c r="D1523" s="75"/>
      <c r="E1523" s="76">
        <v>1</v>
      </c>
      <c r="F1523" s="76">
        <v>0.42</v>
      </c>
      <c r="G1523" s="76">
        <v>0.57999999999999996</v>
      </c>
      <c r="H1523" s="76">
        <v>0.15</v>
      </c>
      <c r="I1523" s="76">
        <v>0.1</v>
      </c>
      <c r="J1523" s="83">
        <f>+ROUND(E1523* ((F1523*H1523) + (G1523*I1523)),2)</f>
        <v>0.12</v>
      </c>
    </row>
    <row r="1524" spans="1:10">
      <c r="A1524" s="68"/>
      <c r="B1524" s="314" t="s">
        <v>819</v>
      </c>
      <c r="C1524" s="78" t="s">
        <v>820</v>
      </c>
      <c r="D1524" s="79"/>
      <c r="E1524" s="80">
        <v>1</v>
      </c>
      <c r="F1524" s="80">
        <v>0.42</v>
      </c>
      <c r="G1524" s="80">
        <v>0.57999999999999996</v>
      </c>
      <c r="H1524" s="80">
        <v>10.18</v>
      </c>
      <c r="I1524" s="80">
        <v>0.48</v>
      </c>
      <c r="J1524" s="311">
        <f>+ROUND(E1524* ((F1524*H1524) + (G1524*I1524)),2)</f>
        <v>4.55</v>
      </c>
    </row>
    <row r="1525" spans="1:10">
      <c r="A1525" s="68"/>
      <c r="B1525" s="77" t="s">
        <v>183</v>
      </c>
      <c r="C1525" s="78"/>
      <c r="D1525" s="79"/>
      <c r="E1525" s="80"/>
      <c r="F1525" s="80"/>
      <c r="G1525" s="80"/>
      <c r="H1525" s="80"/>
      <c r="I1525" s="80"/>
      <c r="J1525" s="311"/>
    </row>
    <row r="1526" spans="1:10">
      <c r="A1526" s="68"/>
      <c r="B1526" s="77" t="s">
        <v>183</v>
      </c>
      <c r="C1526" s="78"/>
      <c r="D1526" s="79"/>
      <c r="E1526" s="80"/>
      <c r="F1526" s="80"/>
      <c r="G1526" s="80"/>
      <c r="H1526" s="80"/>
      <c r="I1526" s="80"/>
      <c r="J1526" s="311"/>
    </row>
    <row r="1527" spans="1:10">
      <c r="A1527" s="68"/>
      <c r="B1527" s="77" t="s">
        <v>183</v>
      </c>
      <c r="C1527" s="78"/>
      <c r="D1527" s="79"/>
      <c r="E1527" s="80"/>
      <c r="F1527" s="80"/>
      <c r="G1527" s="80"/>
      <c r="H1527" s="80"/>
      <c r="I1527" s="80"/>
      <c r="J1527" s="311"/>
    </row>
    <row r="1528" spans="1:10">
      <c r="A1528" s="68"/>
      <c r="B1528" s="77" t="s">
        <v>183</v>
      </c>
      <c r="C1528" s="78"/>
      <c r="D1528" s="79"/>
      <c r="E1528" s="80"/>
      <c r="F1528" s="80"/>
      <c r="G1528" s="80"/>
      <c r="H1528" s="80"/>
      <c r="I1528" s="80"/>
      <c r="J1528" s="311"/>
    </row>
    <row r="1529" spans="1:10">
      <c r="A1529" s="68"/>
      <c r="B1529" s="77" t="s">
        <v>183</v>
      </c>
      <c r="C1529" s="78"/>
      <c r="D1529" s="79"/>
      <c r="E1529" s="80"/>
      <c r="F1529" s="80"/>
      <c r="G1529" s="80"/>
      <c r="H1529" s="80"/>
      <c r="I1529" s="80"/>
      <c r="J1529" s="311"/>
    </row>
    <row r="1530" spans="1:10">
      <c r="A1530" s="68"/>
      <c r="B1530" s="73"/>
      <c r="C1530" s="81"/>
      <c r="D1530" s="75"/>
      <c r="E1530" s="75"/>
      <c r="F1530" s="75"/>
      <c r="G1530" s="75" t="s">
        <v>764</v>
      </c>
      <c r="H1530" s="75"/>
      <c r="I1530" s="75"/>
      <c r="J1530" s="83">
        <f>+SUBTOTAL(9,J1523:J1529)</f>
        <v>4.67</v>
      </c>
    </row>
    <row r="1531" spans="1:10">
      <c r="A1531" s="68"/>
      <c r="B1531" s="73" t="s">
        <v>247</v>
      </c>
      <c r="C1531" s="74" t="s">
        <v>765</v>
      </c>
      <c r="D1531" s="75"/>
      <c r="E1531" s="75"/>
      <c r="F1531" s="75"/>
      <c r="G1531" s="75"/>
      <c r="H1531" s="76" t="s">
        <v>182</v>
      </c>
      <c r="I1531" s="76" t="s">
        <v>766</v>
      </c>
      <c r="J1531" s="83" t="s">
        <v>767</v>
      </c>
    </row>
    <row r="1532" spans="1:10">
      <c r="A1532" s="68"/>
      <c r="B1532" s="73" t="s">
        <v>402</v>
      </c>
      <c r="C1532" s="74" t="s">
        <v>403</v>
      </c>
      <c r="D1532" s="75"/>
      <c r="E1532" s="75"/>
      <c r="F1532" s="75"/>
      <c r="G1532" s="75"/>
      <c r="H1532" s="76">
        <v>1</v>
      </c>
      <c r="I1532" s="76">
        <v>31.59</v>
      </c>
      <c r="J1532" s="83">
        <f>+ROUND(H1532*I1532,2)</f>
        <v>31.59</v>
      </c>
    </row>
    <row r="1533" spans="1:10">
      <c r="A1533" s="68"/>
      <c r="B1533" s="77" t="s">
        <v>183</v>
      </c>
      <c r="C1533" s="78"/>
      <c r="D1533" s="79"/>
      <c r="E1533" s="79"/>
      <c r="F1533" s="79"/>
      <c r="G1533" s="79"/>
      <c r="H1533" s="80"/>
      <c r="I1533" s="80"/>
      <c r="J1533" s="311"/>
    </row>
    <row r="1534" spans="1:10">
      <c r="A1534" s="68"/>
      <c r="B1534" s="77" t="s">
        <v>183</v>
      </c>
      <c r="C1534" s="78"/>
      <c r="D1534" s="79"/>
      <c r="E1534" s="79"/>
      <c r="F1534" s="79"/>
      <c r="G1534" s="79"/>
      <c r="H1534" s="80"/>
      <c r="I1534" s="80"/>
      <c r="J1534" s="311"/>
    </row>
    <row r="1535" spans="1:10">
      <c r="A1535" s="68"/>
      <c r="B1535" s="77" t="s">
        <v>183</v>
      </c>
      <c r="C1535" s="78"/>
      <c r="D1535" s="79"/>
      <c r="E1535" s="79"/>
      <c r="F1535" s="79"/>
      <c r="G1535" s="79"/>
      <c r="H1535" s="80"/>
      <c r="I1535" s="80"/>
      <c r="J1535" s="311"/>
    </row>
    <row r="1536" spans="1:10">
      <c r="A1536" s="68"/>
      <c r="B1536" s="77" t="s">
        <v>183</v>
      </c>
      <c r="C1536" s="78"/>
      <c r="D1536" s="79"/>
      <c r="E1536" s="79"/>
      <c r="F1536" s="79"/>
      <c r="G1536" s="79"/>
      <c r="H1536" s="80"/>
      <c r="I1536" s="80"/>
      <c r="J1536" s="311"/>
    </row>
    <row r="1537" spans="1:10">
      <c r="A1537" s="68"/>
      <c r="B1537" s="77" t="s">
        <v>183</v>
      </c>
      <c r="C1537" s="78"/>
      <c r="D1537" s="79"/>
      <c r="E1537" s="79"/>
      <c r="F1537" s="79"/>
      <c r="G1537" s="79"/>
      <c r="H1537" s="80"/>
      <c r="I1537" s="80"/>
      <c r="J1537" s="311"/>
    </row>
    <row r="1538" spans="1:10">
      <c r="A1538" s="68"/>
      <c r="B1538" s="77" t="s">
        <v>183</v>
      </c>
      <c r="C1538" s="78"/>
      <c r="D1538" s="79"/>
      <c r="E1538" s="79"/>
      <c r="F1538" s="79"/>
      <c r="G1538" s="79"/>
      <c r="H1538" s="80"/>
      <c r="I1538" s="80"/>
      <c r="J1538" s="311"/>
    </row>
    <row r="1539" spans="1:10">
      <c r="A1539" s="68"/>
      <c r="B1539" s="73"/>
      <c r="C1539" s="81"/>
      <c r="D1539" s="75"/>
      <c r="E1539" s="75"/>
      <c r="F1539" s="75"/>
      <c r="G1539" s="75" t="s">
        <v>768</v>
      </c>
      <c r="H1539" s="75"/>
      <c r="I1539" s="75"/>
      <c r="J1539" s="83">
        <f>+SUBTOTAL(9,J1532:J1538)</f>
        <v>31.59</v>
      </c>
    </row>
    <row r="1540" spans="1:10">
      <c r="A1540" s="68"/>
      <c r="B1540" s="73"/>
      <c r="C1540" s="81"/>
      <c r="D1540" s="75"/>
      <c r="E1540" s="75"/>
      <c r="F1540" s="75" t="s">
        <v>769</v>
      </c>
      <c r="G1540" s="75"/>
      <c r="H1540" s="75"/>
      <c r="I1540" s="75">
        <v>0</v>
      </c>
      <c r="J1540" s="83">
        <f>+ROUND(I1540*J1539,2)</f>
        <v>0</v>
      </c>
    </row>
    <row r="1541" spans="1:10">
      <c r="A1541" s="68"/>
      <c r="B1541" s="73"/>
      <c r="C1541" s="81"/>
      <c r="D1541" s="75"/>
      <c r="E1541" s="75"/>
      <c r="F1541" s="75" t="s">
        <v>260</v>
      </c>
      <c r="G1541" s="75"/>
      <c r="H1541" s="75"/>
      <c r="I1541" s="75"/>
      <c r="J1541" s="83">
        <f>+SUBTOTAL(9,J1532:J1540)</f>
        <v>31.59</v>
      </c>
    </row>
    <row r="1542" spans="1:10">
      <c r="A1542" s="68"/>
      <c r="B1542" s="82"/>
      <c r="C1542" s="81"/>
      <c r="D1542" s="75"/>
      <c r="E1542" s="75"/>
      <c r="F1542" s="75"/>
      <c r="G1542" s="75" t="s">
        <v>770</v>
      </c>
      <c r="H1542" s="75"/>
      <c r="I1542" s="75"/>
      <c r="J1542" s="315">
        <f>+SUBTOTAL(9,J1523:J1541)</f>
        <v>36.26</v>
      </c>
    </row>
    <row r="1543" spans="1:10">
      <c r="A1543" s="68"/>
      <c r="B1543" s="82"/>
      <c r="C1543" s="81" t="s">
        <v>261</v>
      </c>
      <c r="D1543" s="75">
        <v>249</v>
      </c>
      <c r="E1543" s="75"/>
      <c r="F1543" s="75"/>
      <c r="G1543" s="75" t="s">
        <v>262</v>
      </c>
      <c r="H1543" s="75"/>
      <c r="I1543" s="75"/>
      <c r="J1543" s="315">
        <f>+ROUND(J1542/D1543,2)</f>
        <v>0.15</v>
      </c>
    </row>
    <row r="1544" spans="1:10">
      <c r="A1544" s="68"/>
      <c r="B1544" s="73" t="s">
        <v>247</v>
      </c>
      <c r="C1544" s="74" t="s">
        <v>263</v>
      </c>
      <c r="D1544" s="75"/>
      <c r="E1544" s="75"/>
      <c r="F1544" s="75"/>
      <c r="G1544" s="76" t="s">
        <v>248</v>
      </c>
      <c r="H1544" s="76" t="s">
        <v>771</v>
      </c>
      <c r="I1544" s="76" t="s">
        <v>264</v>
      </c>
      <c r="J1544" s="83" t="s">
        <v>772</v>
      </c>
    </row>
    <row r="1545" spans="1:10">
      <c r="A1545" s="68"/>
      <c r="B1545" s="73" t="s">
        <v>638</v>
      </c>
      <c r="C1545" s="74" t="s">
        <v>639</v>
      </c>
      <c r="D1545" s="75"/>
      <c r="E1545" s="75"/>
      <c r="F1545" s="75"/>
      <c r="G1545" s="76" t="s">
        <v>210</v>
      </c>
      <c r="H1545" s="76">
        <v>15.29</v>
      </c>
      <c r="I1545" s="76">
        <v>2.5000000000000001E-3</v>
      </c>
      <c r="J1545" s="83">
        <f>+ROUND(H1545*I1545,2)</f>
        <v>0.04</v>
      </c>
    </row>
    <row r="1546" spans="1:10">
      <c r="A1546" s="68"/>
      <c r="B1546" s="77" t="s">
        <v>183</v>
      </c>
      <c r="C1546" s="78"/>
      <c r="D1546" s="79"/>
      <c r="E1546" s="79"/>
      <c r="F1546" s="79"/>
      <c r="G1546" s="80"/>
      <c r="H1546" s="80"/>
      <c r="I1546" s="80"/>
      <c r="J1546" s="311"/>
    </row>
    <row r="1547" spans="1:10">
      <c r="A1547" s="68"/>
      <c r="B1547" s="77" t="s">
        <v>183</v>
      </c>
      <c r="C1547" s="78"/>
      <c r="D1547" s="79"/>
      <c r="E1547" s="79"/>
      <c r="F1547" s="79"/>
      <c r="G1547" s="80"/>
      <c r="H1547" s="80"/>
      <c r="I1547" s="80"/>
      <c r="J1547" s="311"/>
    </row>
    <row r="1548" spans="1:10">
      <c r="A1548" s="68"/>
      <c r="B1548" s="77" t="s">
        <v>183</v>
      </c>
      <c r="C1548" s="78"/>
      <c r="D1548" s="79"/>
      <c r="E1548" s="79"/>
      <c r="F1548" s="79"/>
      <c r="G1548" s="80"/>
      <c r="H1548" s="80"/>
      <c r="I1548" s="80"/>
      <c r="J1548" s="311"/>
    </row>
    <row r="1549" spans="1:10">
      <c r="A1549" s="68"/>
      <c r="B1549" s="77" t="s">
        <v>183</v>
      </c>
      <c r="C1549" s="78"/>
      <c r="D1549" s="79"/>
      <c r="E1549" s="79"/>
      <c r="F1549" s="79"/>
      <c r="G1549" s="80"/>
      <c r="H1549" s="80"/>
      <c r="I1549" s="80"/>
      <c r="J1549" s="311"/>
    </row>
    <row r="1550" spans="1:10">
      <c r="A1550" s="68"/>
      <c r="B1550" s="77" t="s">
        <v>183</v>
      </c>
      <c r="C1550" s="78"/>
      <c r="D1550" s="79"/>
      <c r="E1550" s="79"/>
      <c r="F1550" s="79"/>
      <c r="G1550" s="80"/>
      <c r="H1550" s="80"/>
      <c r="I1550" s="80"/>
      <c r="J1550" s="311"/>
    </row>
    <row r="1551" spans="1:10">
      <c r="A1551" s="68"/>
      <c r="B1551" s="77" t="s">
        <v>183</v>
      </c>
      <c r="C1551" s="78"/>
      <c r="D1551" s="79"/>
      <c r="E1551" s="79"/>
      <c r="F1551" s="79"/>
      <c r="G1551" s="80"/>
      <c r="H1551" s="80"/>
      <c r="I1551" s="80"/>
      <c r="J1551" s="311"/>
    </row>
    <row r="1552" spans="1:10">
      <c r="A1552" s="68"/>
      <c r="B1552" s="73"/>
      <c r="C1552" s="81"/>
      <c r="D1552" s="75"/>
      <c r="E1552" s="75"/>
      <c r="F1552" s="75"/>
      <c r="G1552" s="75" t="s">
        <v>268</v>
      </c>
      <c r="H1552" s="75"/>
      <c r="I1552" s="75"/>
      <c r="J1552" s="83">
        <f>+SUBTOTAL(9,J1545:J1551)</f>
        <v>0.04</v>
      </c>
    </row>
    <row r="1553" spans="1:10">
      <c r="A1553" s="68"/>
      <c r="B1553" s="73" t="s">
        <v>247</v>
      </c>
      <c r="C1553" s="74" t="s">
        <v>269</v>
      </c>
      <c r="D1553" s="75"/>
      <c r="E1553" s="75"/>
      <c r="F1553" s="75"/>
      <c r="G1553" s="76" t="s">
        <v>248</v>
      </c>
      <c r="H1553" s="76" t="s">
        <v>771</v>
      </c>
      <c r="I1553" s="76" t="s">
        <v>264</v>
      </c>
      <c r="J1553" s="83" t="s">
        <v>772</v>
      </c>
    </row>
    <row r="1554" spans="1:10">
      <c r="A1554" s="68"/>
      <c r="B1554" s="73" t="s">
        <v>183</v>
      </c>
      <c r="C1554" s="74"/>
      <c r="D1554" s="75"/>
      <c r="E1554" s="75"/>
      <c r="F1554" s="75"/>
      <c r="G1554" s="76"/>
      <c r="H1554" s="76"/>
      <c r="I1554" s="76"/>
      <c r="J1554" s="83"/>
    </row>
    <row r="1555" spans="1:10">
      <c r="A1555" s="68"/>
      <c r="B1555" s="77" t="s">
        <v>183</v>
      </c>
      <c r="C1555" s="78"/>
      <c r="D1555" s="79"/>
      <c r="E1555" s="79"/>
      <c r="F1555" s="79"/>
      <c r="G1555" s="80"/>
      <c r="H1555" s="80"/>
      <c r="I1555" s="80"/>
      <c r="J1555" s="311"/>
    </row>
    <row r="1556" spans="1:10">
      <c r="A1556" s="68"/>
      <c r="B1556" s="77" t="s">
        <v>183</v>
      </c>
      <c r="C1556" s="78"/>
      <c r="D1556" s="79"/>
      <c r="E1556" s="79"/>
      <c r="F1556" s="79"/>
      <c r="G1556" s="80"/>
      <c r="H1556" s="80"/>
      <c r="I1556" s="80"/>
      <c r="J1556" s="311"/>
    </row>
    <row r="1557" spans="1:10">
      <c r="A1557" s="68"/>
      <c r="B1557" s="77" t="s">
        <v>183</v>
      </c>
      <c r="C1557" s="78"/>
      <c r="D1557" s="79"/>
      <c r="E1557" s="79"/>
      <c r="F1557" s="79"/>
      <c r="G1557" s="80"/>
      <c r="H1557" s="80"/>
      <c r="I1557" s="80"/>
      <c r="J1557" s="311"/>
    </row>
    <row r="1558" spans="1:10">
      <c r="A1558" s="68"/>
      <c r="B1558" s="77" t="s">
        <v>183</v>
      </c>
      <c r="C1558" s="78"/>
      <c r="D1558" s="79"/>
      <c r="E1558" s="79"/>
      <c r="F1558" s="79"/>
      <c r="G1558" s="80"/>
      <c r="H1558" s="80"/>
      <c r="I1558" s="80"/>
      <c r="J1558" s="311"/>
    </row>
    <row r="1559" spans="1:10">
      <c r="A1559" s="68"/>
      <c r="B1559" s="73"/>
      <c r="C1559" s="81"/>
      <c r="D1559" s="75"/>
      <c r="E1559" s="75"/>
      <c r="F1559" s="75"/>
      <c r="G1559" s="75" t="s">
        <v>270</v>
      </c>
      <c r="H1559" s="75"/>
      <c r="I1559" s="75"/>
      <c r="J1559" s="83">
        <f>+SUBTOTAL(9,J1554:J1558)</f>
        <v>0</v>
      </c>
    </row>
    <row r="1560" spans="1:10">
      <c r="A1560" s="68"/>
      <c r="B1560" s="73" t="s">
        <v>247</v>
      </c>
      <c r="C1560" s="74" t="s">
        <v>273</v>
      </c>
      <c r="D1560" s="76" t="s">
        <v>274</v>
      </c>
      <c r="E1560" s="76" t="s">
        <v>777</v>
      </c>
      <c r="F1560" s="76" t="s">
        <v>778</v>
      </c>
      <c r="G1560" s="76" t="s">
        <v>779</v>
      </c>
      <c r="H1560" s="76" t="s">
        <v>780</v>
      </c>
      <c r="I1560" s="76" t="s">
        <v>264</v>
      </c>
      <c r="J1560" s="83" t="s">
        <v>781</v>
      </c>
    </row>
    <row r="1561" spans="1:10">
      <c r="A1561" s="68"/>
      <c r="B1561" s="73" t="s">
        <v>183</v>
      </c>
      <c r="C1561" s="74"/>
      <c r="D1561" s="76"/>
      <c r="E1561" s="76"/>
      <c r="F1561" s="76"/>
      <c r="G1561" s="76"/>
      <c r="H1561" s="76"/>
      <c r="I1561" s="76"/>
      <c r="J1561" s="83"/>
    </row>
    <row r="1562" spans="1:10">
      <c r="A1562" s="68"/>
      <c r="B1562" s="77" t="s">
        <v>183</v>
      </c>
      <c r="C1562" s="78"/>
      <c r="D1562" s="80"/>
      <c r="E1562" s="80"/>
      <c r="F1562" s="80"/>
      <c r="G1562" s="80"/>
      <c r="H1562" s="80"/>
      <c r="I1562" s="80"/>
      <c r="J1562" s="311"/>
    </row>
    <row r="1563" spans="1:10">
      <c r="A1563" s="68"/>
      <c r="B1563" s="77" t="s">
        <v>183</v>
      </c>
      <c r="C1563" s="78"/>
      <c r="D1563" s="80"/>
      <c r="E1563" s="80"/>
      <c r="F1563" s="80"/>
      <c r="G1563" s="80"/>
      <c r="H1563" s="80"/>
      <c r="I1563" s="80"/>
      <c r="J1563" s="311"/>
    </row>
    <row r="1564" spans="1:10">
      <c r="A1564" s="68"/>
      <c r="B1564" s="77" t="s">
        <v>183</v>
      </c>
      <c r="C1564" s="78"/>
      <c r="D1564" s="80"/>
      <c r="E1564" s="80"/>
      <c r="F1564" s="80"/>
      <c r="G1564" s="80"/>
      <c r="H1564" s="80"/>
      <c r="I1564" s="80"/>
      <c r="J1564" s="311"/>
    </row>
    <row r="1565" spans="1:10">
      <c r="A1565" s="68"/>
      <c r="B1565" s="77" t="s">
        <v>183</v>
      </c>
      <c r="C1565" s="78"/>
      <c r="D1565" s="80"/>
      <c r="E1565" s="80"/>
      <c r="F1565" s="80"/>
      <c r="G1565" s="80"/>
      <c r="H1565" s="80"/>
      <c r="I1565" s="80"/>
      <c r="J1565" s="311"/>
    </row>
    <row r="1566" spans="1:10">
      <c r="A1566" s="68"/>
      <c r="B1566" s="77" t="s">
        <v>183</v>
      </c>
      <c r="C1566" s="78"/>
      <c r="D1566" s="80"/>
      <c r="E1566" s="80"/>
      <c r="F1566" s="80"/>
      <c r="G1566" s="80"/>
      <c r="H1566" s="80"/>
      <c r="I1566" s="80"/>
      <c r="J1566" s="311"/>
    </row>
    <row r="1567" spans="1:10">
      <c r="A1567" s="68"/>
      <c r="B1567" s="77" t="s">
        <v>183</v>
      </c>
      <c r="C1567" s="78"/>
      <c r="D1567" s="80"/>
      <c r="E1567" s="80"/>
      <c r="F1567" s="80"/>
      <c r="G1567" s="80"/>
      <c r="H1567" s="80"/>
      <c r="I1567" s="80"/>
      <c r="J1567" s="311"/>
    </row>
    <row r="1568" spans="1:10">
      <c r="A1568" s="68"/>
      <c r="B1568" s="73"/>
      <c r="C1568" s="81"/>
      <c r="D1568" s="75"/>
      <c r="E1568" s="75"/>
      <c r="F1568" s="75"/>
      <c r="G1568" s="75" t="s">
        <v>277</v>
      </c>
      <c r="H1568" s="75"/>
      <c r="I1568" s="75"/>
      <c r="J1568" s="83">
        <f>+SUBTOTAL(9,J1561:J1567)</f>
        <v>0</v>
      </c>
    </row>
    <row r="1569" spans="1:10">
      <c r="A1569" s="68"/>
      <c r="B1569" s="73" t="s">
        <v>278</v>
      </c>
      <c r="C1569" s="81"/>
      <c r="D1569" s="75"/>
      <c r="E1569" s="75"/>
      <c r="F1569" s="75"/>
      <c r="G1569" s="75"/>
      <c r="H1569" s="75"/>
      <c r="I1569" s="75"/>
      <c r="J1569" s="83">
        <f>+SUBTOTAL(9,J1543:J1567)</f>
        <v>0.19</v>
      </c>
    </row>
    <row r="1570" spans="1:10">
      <c r="A1570" s="68"/>
      <c r="B1570" s="73" t="s">
        <v>279</v>
      </c>
      <c r="C1570" s="81"/>
      <c r="D1570" s="75">
        <v>0</v>
      </c>
      <c r="E1570" s="75"/>
      <c r="F1570" s="75"/>
      <c r="G1570" s="75"/>
      <c r="H1570" s="75"/>
      <c r="I1570" s="75"/>
      <c r="J1570" s="83">
        <f>+ROUND(J1569*D1570/100,2)</f>
        <v>0</v>
      </c>
    </row>
    <row r="1571" spans="1:10" ht="14.4" thickBot="1">
      <c r="A1571" s="68"/>
      <c r="B1571" s="73" t="s">
        <v>280</v>
      </c>
      <c r="C1571" s="81"/>
      <c r="D1571" s="75"/>
      <c r="E1571" s="75"/>
      <c r="F1571" s="75"/>
      <c r="G1571" s="75"/>
      <c r="H1571" s="75"/>
      <c r="I1571" s="75"/>
      <c r="J1571" s="83">
        <f>+J1569+ J1570</f>
        <v>0.19</v>
      </c>
    </row>
    <row r="1572" spans="1:10">
      <c r="A1572" s="68"/>
      <c r="B1572" s="69" t="s">
        <v>213</v>
      </c>
      <c r="C1572" s="70"/>
      <c r="D1572" s="72"/>
      <c r="E1572" s="72"/>
      <c r="F1572" s="72" t="s">
        <v>783</v>
      </c>
      <c r="G1572" s="72"/>
      <c r="H1572" s="72"/>
      <c r="I1572" s="72" t="s">
        <v>784</v>
      </c>
      <c r="J1572" s="310"/>
    </row>
    <row r="1573" spans="1:10">
      <c r="A1573" s="68"/>
      <c r="B1573" s="77" t="s">
        <v>785</v>
      </c>
      <c r="C1573" s="68"/>
      <c r="D1573" s="79"/>
      <c r="E1573" s="79"/>
      <c r="F1573" s="79" t="s">
        <v>786</v>
      </c>
      <c r="G1573" s="79"/>
      <c r="H1573" s="79"/>
      <c r="I1573" s="79"/>
      <c r="J1573" s="316"/>
    </row>
    <row r="1574" spans="1:10">
      <c r="A1574" s="68"/>
      <c r="B1574" s="77" t="s">
        <v>787</v>
      </c>
      <c r="C1574" s="68"/>
      <c r="D1574" s="79"/>
      <c r="E1574" s="79"/>
      <c r="F1574" s="79" t="s">
        <v>788</v>
      </c>
      <c r="G1574" s="79"/>
      <c r="H1574" s="79"/>
      <c r="I1574" s="79"/>
      <c r="J1574" s="316"/>
    </row>
    <row r="1575" spans="1:10" ht="14.4" thickBot="1">
      <c r="A1575" s="68"/>
      <c r="B1575" s="84" t="s">
        <v>789</v>
      </c>
      <c r="C1575" s="68"/>
      <c r="D1575" s="79"/>
      <c r="E1575" s="79"/>
      <c r="F1575" s="79"/>
      <c r="G1575" s="79"/>
      <c r="H1575" s="79"/>
      <c r="I1575" s="79"/>
      <c r="J1575" s="317"/>
    </row>
    <row r="1576" spans="1:10">
      <c r="A1576" s="68"/>
      <c r="B1576" s="70"/>
      <c r="C1576" s="70"/>
      <c r="D1576" s="72"/>
      <c r="E1576" s="72"/>
      <c r="F1576" s="72"/>
      <c r="G1576" s="72"/>
      <c r="H1576" s="72"/>
      <c r="I1576" s="72"/>
      <c r="J1576" s="72"/>
    </row>
    <row r="1577" spans="1:10" ht="14.4" thickBot="1">
      <c r="A1577" s="68"/>
      <c r="B1577" s="68"/>
      <c r="C1577" s="68"/>
      <c r="D1577" s="79"/>
      <c r="E1577" s="79"/>
      <c r="F1577" s="79"/>
      <c r="G1577" s="79"/>
      <c r="H1577" s="79"/>
      <c r="I1577" s="79"/>
      <c r="J1577" s="79"/>
    </row>
    <row r="1578" spans="1:10">
      <c r="A1578" s="68"/>
      <c r="B1578" s="69"/>
      <c r="C1578" s="70"/>
      <c r="D1578" s="71" t="s">
        <v>246</v>
      </c>
      <c r="E1578" s="71"/>
      <c r="F1578" s="71"/>
      <c r="G1578" s="72"/>
      <c r="H1578" s="72"/>
      <c r="I1578" s="72"/>
      <c r="J1578" s="310"/>
    </row>
    <row r="1579" spans="1:10">
      <c r="A1579" s="68"/>
      <c r="B1579" s="73" t="s">
        <v>247</v>
      </c>
      <c r="C1579" s="74" t="s">
        <v>69</v>
      </c>
      <c r="D1579" s="75"/>
      <c r="E1579" s="75"/>
      <c r="F1579" s="75"/>
      <c r="G1579" s="75"/>
      <c r="H1579" s="76" t="s">
        <v>759</v>
      </c>
      <c r="I1579" s="75"/>
      <c r="J1579" s="83" t="s">
        <v>248</v>
      </c>
    </row>
    <row r="1580" spans="1:10">
      <c r="A1580" s="68"/>
      <c r="B1580" s="77" t="s">
        <v>855</v>
      </c>
      <c r="C1580" s="78" t="s">
        <v>640</v>
      </c>
      <c r="D1580" s="79"/>
      <c r="E1580" s="79"/>
      <c r="F1580" s="79"/>
      <c r="G1580" s="79"/>
      <c r="H1580" s="80" t="s">
        <v>761</v>
      </c>
      <c r="I1580" s="79"/>
      <c r="J1580" s="311" t="s">
        <v>311</v>
      </c>
    </row>
    <row r="1581" spans="1:10">
      <c r="A1581" s="68"/>
      <c r="B1581" s="73"/>
      <c r="C1581" s="74"/>
      <c r="D1581" s="75"/>
      <c r="E1581" s="76"/>
      <c r="F1581" s="76" t="s">
        <v>249</v>
      </c>
      <c r="G1581" s="76"/>
      <c r="H1581" s="76" t="s">
        <v>250</v>
      </c>
      <c r="I1581" s="76"/>
      <c r="J1581" s="83" t="s">
        <v>762</v>
      </c>
    </row>
    <row r="1582" spans="1:10">
      <c r="A1582" s="68"/>
      <c r="B1582" s="77" t="s">
        <v>247</v>
      </c>
      <c r="C1582" s="78" t="s">
        <v>251</v>
      </c>
      <c r="D1582" s="79"/>
      <c r="E1582" s="80" t="s">
        <v>182</v>
      </c>
      <c r="F1582" s="76" t="s">
        <v>252</v>
      </c>
      <c r="G1582" s="76" t="s">
        <v>253</v>
      </c>
      <c r="H1582" s="76" t="s">
        <v>252</v>
      </c>
      <c r="I1582" s="312" t="s">
        <v>253</v>
      </c>
      <c r="J1582" s="311" t="s">
        <v>763</v>
      </c>
    </row>
    <row r="1583" spans="1:10">
      <c r="A1583" s="68"/>
      <c r="B1583" s="313" t="s">
        <v>450</v>
      </c>
      <c r="C1583" s="74" t="s">
        <v>641</v>
      </c>
      <c r="D1583" s="75"/>
      <c r="E1583" s="76">
        <v>1</v>
      </c>
      <c r="F1583" s="76">
        <v>1</v>
      </c>
      <c r="G1583" s="76">
        <v>0</v>
      </c>
      <c r="H1583" s="76">
        <v>0.2</v>
      </c>
      <c r="I1583" s="76">
        <v>0.11</v>
      </c>
      <c r="J1583" s="83">
        <f>+ROUND(E1583* ((F1583*H1583) + (G1583*I1583)),2)</f>
        <v>0.2</v>
      </c>
    </row>
    <row r="1584" spans="1:10">
      <c r="A1584" s="68"/>
      <c r="B1584" s="314" t="s">
        <v>825</v>
      </c>
      <c r="C1584" s="78" t="s">
        <v>826</v>
      </c>
      <c r="D1584" s="79"/>
      <c r="E1584" s="80">
        <v>1</v>
      </c>
      <c r="F1584" s="80">
        <v>1</v>
      </c>
      <c r="G1584" s="80">
        <v>0</v>
      </c>
      <c r="H1584" s="80">
        <v>27.45</v>
      </c>
      <c r="I1584" s="80">
        <v>5.41</v>
      </c>
      <c r="J1584" s="311">
        <f>+ROUND(E1584* ((F1584*H1584) + (G1584*I1584)),2)</f>
        <v>27.45</v>
      </c>
    </row>
    <row r="1585" spans="1:10">
      <c r="A1585" s="68"/>
      <c r="B1585" s="77" t="s">
        <v>183</v>
      </c>
      <c r="C1585" s="78"/>
      <c r="D1585" s="79"/>
      <c r="E1585" s="80"/>
      <c r="F1585" s="80"/>
      <c r="G1585" s="80"/>
      <c r="H1585" s="80"/>
      <c r="I1585" s="80"/>
      <c r="J1585" s="311"/>
    </row>
    <row r="1586" spans="1:10">
      <c r="A1586" s="68"/>
      <c r="B1586" s="77" t="s">
        <v>183</v>
      </c>
      <c r="C1586" s="78"/>
      <c r="D1586" s="79"/>
      <c r="E1586" s="80"/>
      <c r="F1586" s="80"/>
      <c r="G1586" s="80"/>
      <c r="H1586" s="80"/>
      <c r="I1586" s="80"/>
      <c r="J1586" s="311"/>
    </row>
    <row r="1587" spans="1:10">
      <c r="A1587" s="68"/>
      <c r="B1587" s="77" t="s">
        <v>183</v>
      </c>
      <c r="C1587" s="78"/>
      <c r="D1587" s="79"/>
      <c r="E1587" s="80"/>
      <c r="F1587" s="80"/>
      <c r="G1587" s="80"/>
      <c r="H1587" s="80"/>
      <c r="I1587" s="80"/>
      <c r="J1587" s="311"/>
    </row>
    <row r="1588" spans="1:10">
      <c r="A1588" s="68"/>
      <c r="B1588" s="77" t="s">
        <v>183</v>
      </c>
      <c r="C1588" s="78"/>
      <c r="D1588" s="79"/>
      <c r="E1588" s="80"/>
      <c r="F1588" s="80"/>
      <c r="G1588" s="80"/>
      <c r="H1588" s="80"/>
      <c r="I1588" s="80"/>
      <c r="J1588" s="311"/>
    </row>
    <row r="1589" spans="1:10">
      <c r="A1589" s="68"/>
      <c r="B1589" s="77" t="s">
        <v>183</v>
      </c>
      <c r="C1589" s="78"/>
      <c r="D1589" s="79"/>
      <c r="E1589" s="80"/>
      <c r="F1589" s="80"/>
      <c r="G1589" s="80"/>
      <c r="H1589" s="80"/>
      <c r="I1589" s="80"/>
      <c r="J1589" s="311"/>
    </row>
    <row r="1590" spans="1:10">
      <c r="A1590" s="68"/>
      <c r="B1590" s="73"/>
      <c r="C1590" s="81"/>
      <c r="D1590" s="75"/>
      <c r="E1590" s="75"/>
      <c r="F1590" s="75"/>
      <c r="G1590" s="75" t="s">
        <v>764</v>
      </c>
      <c r="H1590" s="75"/>
      <c r="I1590" s="75"/>
      <c r="J1590" s="83">
        <f>+SUBTOTAL(9,J1583:J1589)</f>
        <v>27.65</v>
      </c>
    </row>
    <row r="1591" spans="1:10">
      <c r="A1591" s="68"/>
      <c r="B1591" s="73" t="s">
        <v>247</v>
      </c>
      <c r="C1591" s="74" t="s">
        <v>765</v>
      </c>
      <c r="D1591" s="75"/>
      <c r="E1591" s="75"/>
      <c r="F1591" s="75"/>
      <c r="G1591" s="75"/>
      <c r="H1591" s="76" t="s">
        <v>182</v>
      </c>
      <c r="I1591" s="76" t="s">
        <v>766</v>
      </c>
      <c r="J1591" s="83" t="s">
        <v>767</v>
      </c>
    </row>
    <row r="1592" spans="1:10">
      <c r="A1592" s="68"/>
      <c r="B1592" s="73" t="s">
        <v>400</v>
      </c>
      <c r="C1592" s="74" t="s">
        <v>401</v>
      </c>
      <c r="D1592" s="75"/>
      <c r="E1592" s="75"/>
      <c r="F1592" s="75"/>
      <c r="G1592" s="75"/>
      <c r="H1592" s="76">
        <v>1</v>
      </c>
      <c r="I1592" s="76">
        <v>22.84</v>
      </c>
      <c r="J1592" s="83">
        <f>+ROUND(H1592*I1592,2)</f>
        <v>22.84</v>
      </c>
    </row>
    <row r="1593" spans="1:10">
      <c r="A1593" s="68"/>
      <c r="B1593" s="77" t="s">
        <v>451</v>
      </c>
      <c r="C1593" s="78" t="s">
        <v>452</v>
      </c>
      <c r="D1593" s="79"/>
      <c r="E1593" s="79"/>
      <c r="F1593" s="79"/>
      <c r="G1593" s="79"/>
      <c r="H1593" s="80">
        <v>1</v>
      </c>
      <c r="I1593" s="80">
        <v>36.58</v>
      </c>
      <c r="J1593" s="311">
        <f>+ROUND(H1593*I1593,2)</f>
        <v>36.58</v>
      </c>
    </row>
    <row r="1594" spans="1:10">
      <c r="A1594" s="68"/>
      <c r="B1594" s="77" t="s">
        <v>183</v>
      </c>
      <c r="C1594" s="78"/>
      <c r="D1594" s="79"/>
      <c r="E1594" s="79"/>
      <c r="F1594" s="79"/>
      <c r="G1594" s="79"/>
      <c r="H1594" s="80"/>
      <c r="I1594" s="80"/>
      <c r="J1594" s="311"/>
    </row>
    <row r="1595" spans="1:10">
      <c r="A1595" s="68"/>
      <c r="B1595" s="77" t="s">
        <v>183</v>
      </c>
      <c r="C1595" s="78"/>
      <c r="D1595" s="79"/>
      <c r="E1595" s="79"/>
      <c r="F1595" s="79"/>
      <c r="G1595" s="79"/>
      <c r="H1595" s="80"/>
      <c r="I1595" s="80"/>
      <c r="J1595" s="311"/>
    </row>
    <row r="1596" spans="1:10">
      <c r="A1596" s="68"/>
      <c r="B1596" s="77" t="s">
        <v>183</v>
      </c>
      <c r="C1596" s="78"/>
      <c r="D1596" s="79"/>
      <c r="E1596" s="79"/>
      <c r="F1596" s="79"/>
      <c r="G1596" s="79"/>
      <c r="H1596" s="80"/>
      <c r="I1596" s="80"/>
      <c r="J1596" s="311"/>
    </row>
    <row r="1597" spans="1:10">
      <c r="A1597" s="68"/>
      <c r="B1597" s="77" t="s">
        <v>183</v>
      </c>
      <c r="C1597" s="78"/>
      <c r="D1597" s="79"/>
      <c r="E1597" s="79"/>
      <c r="F1597" s="79"/>
      <c r="G1597" s="79"/>
      <c r="H1597" s="80"/>
      <c r="I1597" s="80"/>
      <c r="J1597" s="311"/>
    </row>
    <row r="1598" spans="1:10">
      <c r="A1598" s="68"/>
      <c r="B1598" s="77" t="s">
        <v>183</v>
      </c>
      <c r="C1598" s="78"/>
      <c r="D1598" s="79"/>
      <c r="E1598" s="79"/>
      <c r="F1598" s="79"/>
      <c r="G1598" s="79"/>
      <c r="H1598" s="80"/>
      <c r="I1598" s="80"/>
      <c r="J1598" s="311"/>
    </row>
    <row r="1599" spans="1:10">
      <c r="A1599" s="68"/>
      <c r="B1599" s="73"/>
      <c r="C1599" s="81"/>
      <c r="D1599" s="75"/>
      <c r="E1599" s="75"/>
      <c r="F1599" s="75"/>
      <c r="G1599" s="75" t="s">
        <v>768</v>
      </c>
      <c r="H1599" s="75"/>
      <c r="I1599" s="75"/>
      <c r="J1599" s="83">
        <f>+SUBTOTAL(9,J1592:J1598)</f>
        <v>59.42</v>
      </c>
    </row>
    <row r="1600" spans="1:10">
      <c r="A1600" s="68"/>
      <c r="B1600" s="73"/>
      <c r="C1600" s="81"/>
      <c r="D1600" s="75"/>
      <c r="E1600" s="75"/>
      <c r="F1600" s="75" t="s">
        <v>769</v>
      </c>
      <c r="G1600" s="75"/>
      <c r="H1600" s="75"/>
      <c r="I1600" s="75">
        <v>0</v>
      </c>
      <c r="J1600" s="83">
        <f>+ROUND(I1600*J1599,2)</f>
        <v>0</v>
      </c>
    </row>
    <row r="1601" spans="1:10">
      <c r="A1601" s="68"/>
      <c r="B1601" s="73"/>
      <c r="C1601" s="81"/>
      <c r="D1601" s="75"/>
      <c r="E1601" s="75"/>
      <c r="F1601" s="75" t="s">
        <v>260</v>
      </c>
      <c r="G1601" s="75"/>
      <c r="H1601" s="75"/>
      <c r="I1601" s="75"/>
      <c r="J1601" s="83">
        <f>+SUBTOTAL(9,J1592:J1600)</f>
        <v>59.42</v>
      </c>
    </row>
    <row r="1602" spans="1:10">
      <c r="A1602" s="68"/>
      <c r="B1602" s="82"/>
      <c r="C1602" s="81"/>
      <c r="D1602" s="75"/>
      <c r="E1602" s="75"/>
      <c r="F1602" s="75"/>
      <c r="G1602" s="75" t="s">
        <v>770</v>
      </c>
      <c r="H1602" s="75"/>
      <c r="I1602" s="75"/>
      <c r="J1602" s="315">
        <f>+SUBTOTAL(9,J1583:J1601)</f>
        <v>87.07</v>
      </c>
    </row>
    <row r="1603" spans="1:10">
      <c r="A1603" s="68"/>
      <c r="B1603" s="82"/>
      <c r="C1603" s="81" t="s">
        <v>261</v>
      </c>
      <c r="D1603" s="75">
        <v>1.3372200000000001</v>
      </c>
      <c r="E1603" s="75"/>
      <c r="F1603" s="75"/>
      <c r="G1603" s="75" t="s">
        <v>262</v>
      </c>
      <c r="H1603" s="75"/>
      <c r="I1603" s="75"/>
      <c r="J1603" s="315">
        <f>+ROUND(J1602/D1603,2)</f>
        <v>65.11</v>
      </c>
    </row>
    <row r="1604" spans="1:10">
      <c r="A1604" s="68"/>
      <c r="B1604" s="73" t="s">
        <v>247</v>
      </c>
      <c r="C1604" s="74" t="s">
        <v>263</v>
      </c>
      <c r="D1604" s="75"/>
      <c r="E1604" s="75"/>
      <c r="F1604" s="75"/>
      <c r="G1604" s="76" t="s">
        <v>248</v>
      </c>
      <c r="H1604" s="76" t="s">
        <v>771</v>
      </c>
      <c r="I1604" s="76" t="s">
        <v>264</v>
      </c>
      <c r="J1604" s="83" t="s">
        <v>772</v>
      </c>
    </row>
    <row r="1605" spans="1:10">
      <c r="A1605" s="68"/>
      <c r="B1605" s="73" t="s">
        <v>453</v>
      </c>
      <c r="C1605" s="74" t="s">
        <v>454</v>
      </c>
      <c r="D1605" s="75"/>
      <c r="E1605" s="75"/>
      <c r="F1605" s="75"/>
      <c r="G1605" s="76" t="s">
        <v>311</v>
      </c>
      <c r="H1605" s="76">
        <v>37.03</v>
      </c>
      <c r="I1605" s="76">
        <v>1</v>
      </c>
      <c r="J1605" s="83">
        <f>+ROUND(H1605*I1605,2)</f>
        <v>37.03</v>
      </c>
    </row>
    <row r="1606" spans="1:10">
      <c r="A1606" s="68"/>
      <c r="B1606" s="77" t="s">
        <v>642</v>
      </c>
      <c r="C1606" s="78" t="s">
        <v>643</v>
      </c>
      <c r="D1606" s="79"/>
      <c r="E1606" s="79"/>
      <c r="F1606" s="79"/>
      <c r="G1606" s="80" t="s">
        <v>187</v>
      </c>
      <c r="H1606" s="80">
        <v>33.81</v>
      </c>
      <c r="I1606" s="80">
        <v>1E-3</v>
      </c>
      <c r="J1606" s="311">
        <f>+ROUND(H1606*I1606,2)</f>
        <v>0.03</v>
      </c>
    </row>
    <row r="1607" spans="1:10">
      <c r="A1607" s="68"/>
      <c r="B1607" s="77" t="s">
        <v>183</v>
      </c>
      <c r="C1607" s="78"/>
      <c r="D1607" s="79"/>
      <c r="E1607" s="79"/>
      <c r="F1607" s="79"/>
      <c r="G1607" s="80"/>
      <c r="H1607" s="80"/>
      <c r="I1607" s="80"/>
      <c r="J1607" s="311"/>
    </row>
    <row r="1608" spans="1:10">
      <c r="A1608" s="68"/>
      <c r="B1608" s="77" t="s">
        <v>183</v>
      </c>
      <c r="C1608" s="78"/>
      <c r="D1608" s="79"/>
      <c r="E1608" s="79"/>
      <c r="F1608" s="79"/>
      <c r="G1608" s="80"/>
      <c r="H1608" s="80"/>
      <c r="I1608" s="80"/>
      <c r="J1608" s="311"/>
    </row>
    <row r="1609" spans="1:10">
      <c r="A1609" s="68"/>
      <c r="B1609" s="77" t="s">
        <v>183</v>
      </c>
      <c r="C1609" s="78"/>
      <c r="D1609" s="79"/>
      <c r="E1609" s="79"/>
      <c r="F1609" s="79"/>
      <c r="G1609" s="80"/>
      <c r="H1609" s="80"/>
      <c r="I1609" s="80"/>
      <c r="J1609" s="311"/>
    </row>
    <row r="1610" spans="1:10">
      <c r="A1610" s="68"/>
      <c r="B1610" s="77" t="s">
        <v>183</v>
      </c>
      <c r="C1610" s="78"/>
      <c r="D1610" s="79"/>
      <c r="E1610" s="79"/>
      <c r="F1610" s="79"/>
      <c r="G1610" s="80"/>
      <c r="H1610" s="80"/>
      <c r="I1610" s="80"/>
      <c r="J1610" s="311"/>
    </row>
    <row r="1611" spans="1:10">
      <c r="A1611" s="68"/>
      <c r="B1611" s="77" t="s">
        <v>183</v>
      </c>
      <c r="C1611" s="78"/>
      <c r="D1611" s="79"/>
      <c r="E1611" s="79"/>
      <c r="F1611" s="79"/>
      <c r="G1611" s="80"/>
      <c r="H1611" s="80"/>
      <c r="I1611" s="80"/>
      <c r="J1611" s="311"/>
    </row>
    <row r="1612" spans="1:10">
      <c r="A1612" s="68"/>
      <c r="B1612" s="73"/>
      <c r="C1612" s="81"/>
      <c r="D1612" s="75"/>
      <c r="E1612" s="75"/>
      <c r="F1612" s="75"/>
      <c r="G1612" s="75" t="s">
        <v>268</v>
      </c>
      <c r="H1612" s="75"/>
      <c r="I1612" s="75"/>
      <c r="J1612" s="83">
        <f>+SUBTOTAL(9,J1605:J1611)</f>
        <v>37.06</v>
      </c>
    </row>
    <row r="1613" spans="1:10">
      <c r="A1613" s="68"/>
      <c r="B1613" s="73" t="s">
        <v>247</v>
      </c>
      <c r="C1613" s="74" t="s">
        <v>269</v>
      </c>
      <c r="D1613" s="75"/>
      <c r="E1613" s="75"/>
      <c r="F1613" s="75"/>
      <c r="G1613" s="76" t="s">
        <v>248</v>
      </c>
      <c r="H1613" s="76" t="s">
        <v>771</v>
      </c>
      <c r="I1613" s="76" t="s">
        <v>264</v>
      </c>
      <c r="J1613" s="83" t="s">
        <v>772</v>
      </c>
    </row>
    <row r="1614" spans="1:10">
      <c r="A1614" s="68"/>
      <c r="B1614" s="73" t="s">
        <v>183</v>
      </c>
      <c r="C1614" s="74"/>
      <c r="D1614" s="75"/>
      <c r="E1614" s="75"/>
      <c r="F1614" s="75"/>
      <c r="G1614" s="76"/>
      <c r="H1614" s="76"/>
      <c r="I1614" s="76"/>
      <c r="J1614" s="83"/>
    </row>
    <row r="1615" spans="1:10">
      <c r="A1615" s="68"/>
      <c r="B1615" s="77" t="s">
        <v>183</v>
      </c>
      <c r="C1615" s="78"/>
      <c r="D1615" s="79"/>
      <c r="E1615" s="79"/>
      <c r="F1615" s="79"/>
      <c r="G1615" s="80"/>
      <c r="H1615" s="80"/>
      <c r="I1615" s="80"/>
      <c r="J1615" s="311"/>
    </row>
    <row r="1616" spans="1:10">
      <c r="A1616" s="68"/>
      <c r="B1616" s="77" t="s">
        <v>183</v>
      </c>
      <c r="C1616" s="78"/>
      <c r="D1616" s="79"/>
      <c r="E1616" s="79"/>
      <c r="F1616" s="79"/>
      <c r="G1616" s="80"/>
      <c r="H1616" s="80"/>
      <c r="I1616" s="80"/>
      <c r="J1616" s="311"/>
    </row>
    <row r="1617" spans="1:10">
      <c r="A1617" s="68"/>
      <c r="B1617" s="77" t="s">
        <v>183</v>
      </c>
      <c r="C1617" s="78"/>
      <c r="D1617" s="79"/>
      <c r="E1617" s="79"/>
      <c r="F1617" s="79"/>
      <c r="G1617" s="80"/>
      <c r="H1617" s="80"/>
      <c r="I1617" s="80"/>
      <c r="J1617" s="311"/>
    </row>
    <row r="1618" spans="1:10">
      <c r="A1618" s="68"/>
      <c r="B1618" s="77" t="s">
        <v>183</v>
      </c>
      <c r="C1618" s="78"/>
      <c r="D1618" s="79"/>
      <c r="E1618" s="79"/>
      <c r="F1618" s="79"/>
      <c r="G1618" s="80"/>
      <c r="H1618" s="80"/>
      <c r="I1618" s="80"/>
      <c r="J1618" s="311"/>
    </row>
    <row r="1619" spans="1:10">
      <c r="A1619" s="68"/>
      <c r="B1619" s="73"/>
      <c r="C1619" s="81"/>
      <c r="D1619" s="75"/>
      <c r="E1619" s="75"/>
      <c r="F1619" s="75"/>
      <c r="G1619" s="75" t="s">
        <v>270</v>
      </c>
      <c r="H1619" s="75"/>
      <c r="I1619" s="75"/>
      <c r="J1619" s="83">
        <f>+SUBTOTAL(9,J1614:J1618)</f>
        <v>0</v>
      </c>
    </row>
    <row r="1620" spans="1:10">
      <c r="A1620" s="68"/>
      <c r="B1620" s="73" t="s">
        <v>247</v>
      </c>
      <c r="C1620" s="74" t="s">
        <v>273</v>
      </c>
      <c r="D1620" s="76" t="s">
        <v>274</v>
      </c>
      <c r="E1620" s="76" t="s">
        <v>777</v>
      </c>
      <c r="F1620" s="76" t="s">
        <v>778</v>
      </c>
      <c r="G1620" s="76" t="s">
        <v>779</v>
      </c>
      <c r="H1620" s="76" t="s">
        <v>780</v>
      </c>
      <c r="I1620" s="76" t="s">
        <v>264</v>
      </c>
      <c r="J1620" s="83" t="s">
        <v>781</v>
      </c>
    </row>
    <row r="1621" spans="1:10">
      <c r="A1621" s="68"/>
      <c r="B1621" s="73" t="s">
        <v>644</v>
      </c>
      <c r="C1621" s="74" t="s">
        <v>645</v>
      </c>
      <c r="D1621" s="76" t="s">
        <v>275</v>
      </c>
      <c r="E1621" s="76">
        <v>0</v>
      </c>
      <c r="F1621" s="76">
        <v>1.93</v>
      </c>
      <c r="G1621" s="76">
        <v>1.93</v>
      </c>
      <c r="H1621" s="76">
        <v>0.74</v>
      </c>
      <c r="I1621" s="76">
        <v>1E-3</v>
      </c>
      <c r="J1621" s="83">
        <f>+ROUND(G1621*H1621*I1621,2)</f>
        <v>0</v>
      </c>
    </row>
    <row r="1622" spans="1:10">
      <c r="A1622" s="68"/>
      <c r="B1622" s="77" t="s">
        <v>183</v>
      </c>
      <c r="C1622" s="78"/>
      <c r="D1622" s="80"/>
      <c r="E1622" s="80"/>
      <c r="F1622" s="80"/>
      <c r="G1622" s="80"/>
      <c r="H1622" s="80"/>
      <c r="I1622" s="80"/>
      <c r="J1622" s="311"/>
    </row>
    <row r="1623" spans="1:10">
      <c r="A1623" s="68"/>
      <c r="B1623" s="77" t="s">
        <v>183</v>
      </c>
      <c r="C1623" s="78"/>
      <c r="D1623" s="80"/>
      <c r="E1623" s="80"/>
      <c r="F1623" s="80"/>
      <c r="G1623" s="80"/>
      <c r="H1623" s="80"/>
      <c r="I1623" s="80"/>
      <c r="J1623" s="311"/>
    </row>
    <row r="1624" spans="1:10">
      <c r="A1624" s="68"/>
      <c r="B1624" s="77" t="s">
        <v>183</v>
      </c>
      <c r="C1624" s="78"/>
      <c r="D1624" s="80"/>
      <c r="E1624" s="80"/>
      <c r="F1624" s="80"/>
      <c r="G1624" s="80"/>
      <c r="H1624" s="80"/>
      <c r="I1624" s="80"/>
      <c r="J1624" s="311"/>
    </row>
    <row r="1625" spans="1:10">
      <c r="A1625" s="68"/>
      <c r="B1625" s="77" t="s">
        <v>183</v>
      </c>
      <c r="C1625" s="78"/>
      <c r="D1625" s="80"/>
      <c r="E1625" s="80"/>
      <c r="F1625" s="80"/>
      <c r="G1625" s="80"/>
      <c r="H1625" s="80"/>
      <c r="I1625" s="80"/>
      <c r="J1625" s="311"/>
    </row>
    <row r="1626" spans="1:10">
      <c r="A1626" s="68"/>
      <c r="B1626" s="77" t="s">
        <v>183</v>
      </c>
      <c r="C1626" s="78"/>
      <c r="D1626" s="80"/>
      <c r="E1626" s="80"/>
      <c r="F1626" s="80"/>
      <c r="G1626" s="80"/>
      <c r="H1626" s="80"/>
      <c r="I1626" s="80"/>
      <c r="J1626" s="311"/>
    </row>
    <row r="1627" spans="1:10">
      <c r="A1627" s="68"/>
      <c r="B1627" s="77" t="s">
        <v>183</v>
      </c>
      <c r="C1627" s="78"/>
      <c r="D1627" s="80"/>
      <c r="E1627" s="80"/>
      <c r="F1627" s="80"/>
      <c r="G1627" s="80"/>
      <c r="H1627" s="80"/>
      <c r="I1627" s="80"/>
      <c r="J1627" s="311"/>
    </row>
    <row r="1628" spans="1:10">
      <c r="A1628" s="68"/>
      <c r="B1628" s="73"/>
      <c r="C1628" s="81"/>
      <c r="D1628" s="75"/>
      <c r="E1628" s="75"/>
      <c r="F1628" s="75"/>
      <c r="G1628" s="75" t="s">
        <v>277</v>
      </c>
      <c r="H1628" s="75"/>
      <c r="I1628" s="75"/>
      <c r="J1628" s="83">
        <f>+SUBTOTAL(9,J1621:J1627)</f>
        <v>0</v>
      </c>
    </row>
    <row r="1629" spans="1:10">
      <c r="A1629" s="68"/>
      <c r="B1629" s="73" t="s">
        <v>278</v>
      </c>
      <c r="C1629" s="81"/>
      <c r="D1629" s="75"/>
      <c r="E1629" s="75"/>
      <c r="F1629" s="75"/>
      <c r="G1629" s="75"/>
      <c r="H1629" s="75"/>
      <c r="I1629" s="75"/>
      <c r="J1629" s="83">
        <f>+SUBTOTAL(9,J1603:J1627)</f>
        <v>102.17</v>
      </c>
    </row>
    <row r="1630" spans="1:10">
      <c r="A1630" s="68"/>
      <c r="B1630" s="73" t="s">
        <v>279</v>
      </c>
      <c r="C1630" s="81"/>
      <c r="D1630" s="75">
        <v>0</v>
      </c>
      <c r="E1630" s="75"/>
      <c r="F1630" s="75"/>
      <c r="G1630" s="75"/>
      <c r="H1630" s="75"/>
      <c r="I1630" s="75"/>
      <c r="J1630" s="83">
        <f>+ROUND(J1629*D1630/100,2)</f>
        <v>0</v>
      </c>
    </row>
    <row r="1631" spans="1:10" ht="14.4" thickBot="1">
      <c r="A1631" s="68"/>
      <c r="B1631" s="73" t="s">
        <v>280</v>
      </c>
      <c r="C1631" s="81"/>
      <c r="D1631" s="75"/>
      <c r="E1631" s="75"/>
      <c r="F1631" s="75"/>
      <c r="G1631" s="75"/>
      <c r="H1631" s="75"/>
      <c r="I1631" s="75"/>
      <c r="J1631" s="83">
        <f>+J1629+ J1630</f>
        <v>102.17</v>
      </c>
    </row>
    <row r="1632" spans="1:10">
      <c r="A1632" s="68"/>
      <c r="B1632" s="69" t="s">
        <v>213</v>
      </c>
      <c r="C1632" s="70"/>
      <c r="D1632" s="72"/>
      <c r="E1632" s="72"/>
      <c r="F1632" s="72" t="s">
        <v>783</v>
      </c>
      <c r="G1632" s="72"/>
      <c r="H1632" s="72"/>
      <c r="I1632" s="72" t="s">
        <v>784</v>
      </c>
      <c r="J1632" s="310"/>
    </row>
    <row r="1633" spans="1:10">
      <c r="A1633" s="68"/>
      <c r="B1633" s="77" t="s">
        <v>785</v>
      </c>
      <c r="C1633" s="68"/>
      <c r="D1633" s="79"/>
      <c r="E1633" s="79"/>
      <c r="F1633" s="79" t="s">
        <v>786</v>
      </c>
      <c r="G1633" s="79"/>
      <c r="H1633" s="79"/>
      <c r="I1633" s="79"/>
      <c r="J1633" s="316"/>
    </row>
    <row r="1634" spans="1:10">
      <c r="A1634" s="68"/>
      <c r="B1634" s="77" t="s">
        <v>787</v>
      </c>
      <c r="C1634" s="68"/>
      <c r="D1634" s="79"/>
      <c r="E1634" s="79"/>
      <c r="F1634" s="79" t="s">
        <v>788</v>
      </c>
      <c r="G1634" s="79"/>
      <c r="H1634" s="79"/>
      <c r="I1634" s="79"/>
      <c r="J1634" s="316"/>
    </row>
    <row r="1635" spans="1:10" ht="14.4" thickBot="1">
      <c r="A1635" s="68"/>
      <c r="B1635" s="84" t="s">
        <v>789</v>
      </c>
      <c r="C1635" s="68"/>
      <c r="D1635" s="79"/>
      <c r="E1635" s="79"/>
      <c r="F1635" s="79"/>
      <c r="G1635" s="79"/>
      <c r="H1635" s="79"/>
      <c r="I1635" s="79"/>
      <c r="J1635" s="317"/>
    </row>
    <row r="1636" spans="1:10">
      <c r="A1636" s="68"/>
      <c r="B1636" s="70"/>
      <c r="C1636" s="70"/>
      <c r="D1636" s="72"/>
      <c r="E1636" s="72"/>
      <c r="F1636" s="72"/>
      <c r="G1636" s="72"/>
      <c r="H1636" s="72"/>
      <c r="I1636" s="72"/>
      <c r="J1636" s="72"/>
    </row>
    <row r="1637" spans="1:10" ht="14.4" thickBot="1">
      <c r="A1637" s="68"/>
      <c r="B1637" s="68"/>
      <c r="C1637" s="68"/>
      <c r="D1637" s="79"/>
      <c r="E1637" s="79"/>
      <c r="F1637" s="79"/>
      <c r="G1637" s="79"/>
      <c r="H1637" s="79"/>
      <c r="I1637" s="79"/>
      <c r="J1637" s="79"/>
    </row>
    <row r="1638" spans="1:10">
      <c r="A1638" s="68"/>
      <c r="B1638" s="69"/>
      <c r="C1638" s="70"/>
      <c r="D1638" s="71" t="s">
        <v>246</v>
      </c>
      <c r="E1638" s="71"/>
      <c r="F1638" s="71"/>
      <c r="G1638" s="72"/>
      <c r="H1638" s="72"/>
      <c r="I1638" s="72"/>
      <c r="J1638" s="310"/>
    </row>
    <row r="1639" spans="1:10">
      <c r="A1639" s="68"/>
      <c r="B1639" s="73" t="s">
        <v>247</v>
      </c>
      <c r="C1639" s="74" t="s">
        <v>69</v>
      </c>
      <c r="D1639" s="75"/>
      <c r="E1639" s="75"/>
      <c r="F1639" s="75"/>
      <c r="G1639" s="75"/>
      <c r="H1639" s="76" t="s">
        <v>759</v>
      </c>
      <c r="I1639" s="75"/>
      <c r="J1639" s="83" t="s">
        <v>248</v>
      </c>
    </row>
    <row r="1640" spans="1:10">
      <c r="A1640" s="68"/>
      <c r="B1640" s="77" t="s">
        <v>183</v>
      </c>
      <c r="C1640" s="78" t="s">
        <v>195</v>
      </c>
      <c r="D1640" s="79"/>
      <c r="E1640" s="79"/>
      <c r="F1640" s="79"/>
      <c r="G1640" s="79"/>
      <c r="H1640" s="80" t="s">
        <v>761</v>
      </c>
      <c r="I1640" s="79"/>
      <c r="J1640" s="311" t="s">
        <v>188</v>
      </c>
    </row>
    <row r="1641" spans="1:10">
      <c r="A1641" s="68"/>
      <c r="B1641" s="73"/>
      <c r="C1641" s="74"/>
      <c r="D1641" s="75"/>
      <c r="E1641" s="76"/>
      <c r="F1641" s="76" t="s">
        <v>249</v>
      </c>
      <c r="G1641" s="76"/>
      <c r="H1641" s="76" t="s">
        <v>250</v>
      </c>
      <c r="I1641" s="76"/>
      <c r="J1641" s="83" t="s">
        <v>762</v>
      </c>
    </row>
    <row r="1642" spans="1:10">
      <c r="A1642" s="68"/>
      <c r="B1642" s="77" t="s">
        <v>247</v>
      </c>
      <c r="C1642" s="78" t="s">
        <v>251</v>
      </c>
      <c r="D1642" s="79"/>
      <c r="E1642" s="80" t="s">
        <v>182</v>
      </c>
      <c r="F1642" s="76" t="s">
        <v>252</v>
      </c>
      <c r="G1642" s="76" t="s">
        <v>253</v>
      </c>
      <c r="H1642" s="76" t="s">
        <v>252</v>
      </c>
      <c r="I1642" s="312" t="s">
        <v>253</v>
      </c>
      <c r="J1642" s="311" t="s">
        <v>763</v>
      </c>
    </row>
    <row r="1643" spans="1:10">
      <c r="A1643" s="68"/>
      <c r="B1643" s="313" t="s">
        <v>455</v>
      </c>
      <c r="C1643" s="74" t="s">
        <v>456</v>
      </c>
      <c r="D1643" s="75"/>
      <c r="E1643" s="76">
        <v>1</v>
      </c>
      <c r="F1643" s="76">
        <v>0.82</v>
      </c>
      <c r="G1643" s="76">
        <v>0.18</v>
      </c>
      <c r="H1643" s="76">
        <v>0.61</v>
      </c>
      <c r="I1643" s="76">
        <v>0.41</v>
      </c>
      <c r="J1643" s="83">
        <f>+ROUND(E1643* ((F1643*H1643) + (G1643*I1643)),2)</f>
        <v>0.56999999999999995</v>
      </c>
    </row>
    <row r="1644" spans="1:10">
      <c r="A1644" s="68"/>
      <c r="B1644" s="314" t="s">
        <v>457</v>
      </c>
      <c r="C1644" s="78" t="s">
        <v>646</v>
      </c>
      <c r="D1644" s="79"/>
      <c r="E1644" s="80">
        <v>1</v>
      </c>
      <c r="F1644" s="80">
        <v>1</v>
      </c>
      <c r="G1644" s="80">
        <v>0</v>
      </c>
      <c r="H1644" s="80">
        <v>3.49</v>
      </c>
      <c r="I1644" s="80">
        <v>2.17</v>
      </c>
      <c r="J1644" s="311">
        <f>+ROUND(E1644* ((F1644*H1644) + (G1644*I1644)),2)</f>
        <v>3.49</v>
      </c>
    </row>
    <row r="1645" spans="1:10">
      <c r="A1645" s="68"/>
      <c r="B1645" s="314" t="s">
        <v>502</v>
      </c>
      <c r="C1645" s="78" t="s">
        <v>503</v>
      </c>
      <c r="D1645" s="79"/>
      <c r="E1645" s="80">
        <v>1</v>
      </c>
      <c r="F1645" s="80">
        <v>0.02</v>
      </c>
      <c r="G1645" s="80">
        <v>0.98</v>
      </c>
      <c r="H1645" s="80">
        <v>0.59</v>
      </c>
      <c r="I1645" s="80">
        <v>0.41</v>
      </c>
      <c r="J1645" s="311">
        <f>+ROUND(E1645* ((F1645*H1645) + (G1645*I1645)),2)</f>
        <v>0.41</v>
      </c>
    </row>
    <row r="1646" spans="1:10">
      <c r="A1646" s="68"/>
      <c r="B1646" s="314" t="s">
        <v>819</v>
      </c>
      <c r="C1646" s="78" t="s">
        <v>820</v>
      </c>
      <c r="D1646" s="79"/>
      <c r="E1646" s="80">
        <v>1</v>
      </c>
      <c r="F1646" s="80">
        <v>1</v>
      </c>
      <c r="G1646" s="80">
        <v>0</v>
      </c>
      <c r="H1646" s="80">
        <v>10.18</v>
      </c>
      <c r="I1646" s="80">
        <v>0.48</v>
      </c>
      <c r="J1646" s="311">
        <f>+ROUND(E1646* ((F1646*H1646) + (G1646*I1646)),2)</f>
        <v>10.18</v>
      </c>
    </row>
    <row r="1647" spans="1:10">
      <c r="A1647" s="68"/>
      <c r="B1647" s="77" t="s">
        <v>183</v>
      </c>
      <c r="C1647" s="78"/>
      <c r="D1647" s="79"/>
      <c r="E1647" s="80"/>
      <c r="F1647" s="80"/>
      <c r="G1647" s="80"/>
      <c r="H1647" s="80"/>
      <c r="I1647" s="80"/>
      <c r="J1647" s="311"/>
    </row>
    <row r="1648" spans="1:10">
      <c r="A1648" s="68"/>
      <c r="B1648" s="77" t="s">
        <v>183</v>
      </c>
      <c r="C1648" s="78"/>
      <c r="D1648" s="79"/>
      <c r="E1648" s="80"/>
      <c r="F1648" s="80"/>
      <c r="G1648" s="80"/>
      <c r="H1648" s="80"/>
      <c r="I1648" s="80"/>
      <c r="J1648" s="311"/>
    </row>
    <row r="1649" spans="1:10">
      <c r="A1649" s="68"/>
      <c r="B1649" s="77" t="s">
        <v>183</v>
      </c>
      <c r="C1649" s="78"/>
      <c r="D1649" s="79"/>
      <c r="E1649" s="80"/>
      <c r="F1649" s="80"/>
      <c r="G1649" s="80"/>
      <c r="H1649" s="80"/>
      <c r="I1649" s="80"/>
      <c r="J1649" s="311"/>
    </row>
    <row r="1650" spans="1:10">
      <c r="A1650" s="68"/>
      <c r="B1650" s="73"/>
      <c r="C1650" s="81"/>
      <c r="D1650" s="75"/>
      <c r="E1650" s="75"/>
      <c r="F1650" s="75"/>
      <c r="G1650" s="75" t="s">
        <v>764</v>
      </c>
      <c r="H1650" s="75"/>
      <c r="I1650" s="75"/>
      <c r="J1650" s="83">
        <f>+SUBTOTAL(9,J1643:J1649)</f>
        <v>14.65</v>
      </c>
    </row>
    <row r="1651" spans="1:10">
      <c r="A1651" s="68"/>
      <c r="B1651" s="73" t="s">
        <v>247</v>
      </c>
      <c r="C1651" s="74" t="s">
        <v>765</v>
      </c>
      <c r="D1651" s="75"/>
      <c r="E1651" s="75"/>
      <c r="F1651" s="75"/>
      <c r="G1651" s="75"/>
      <c r="H1651" s="76" t="s">
        <v>182</v>
      </c>
      <c r="I1651" s="76" t="s">
        <v>766</v>
      </c>
      <c r="J1651" s="83" t="s">
        <v>767</v>
      </c>
    </row>
    <row r="1652" spans="1:10">
      <c r="A1652" s="68"/>
      <c r="B1652" s="73" t="s">
        <v>258</v>
      </c>
      <c r="C1652" s="74" t="s">
        <v>259</v>
      </c>
      <c r="D1652" s="75"/>
      <c r="E1652" s="75"/>
      <c r="F1652" s="75"/>
      <c r="G1652" s="75"/>
      <c r="H1652" s="76">
        <v>4</v>
      </c>
      <c r="I1652" s="76">
        <v>21.04</v>
      </c>
      <c r="J1652" s="83">
        <f>+ROUND(H1652*I1652,2)</f>
        <v>84.16</v>
      </c>
    </row>
    <row r="1653" spans="1:10">
      <c r="A1653" s="68"/>
      <c r="B1653" s="77" t="s">
        <v>183</v>
      </c>
      <c r="C1653" s="78"/>
      <c r="D1653" s="79"/>
      <c r="E1653" s="79"/>
      <c r="F1653" s="79"/>
      <c r="G1653" s="79"/>
      <c r="H1653" s="80"/>
      <c r="I1653" s="80"/>
      <c r="J1653" s="311"/>
    </row>
    <row r="1654" spans="1:10">
      <c r="A1654" s="68"/>
      <c r="B1654" s="77" t="s">
        <v>183</v>
      </c>
      <c r="C1654" s="78"/>
      <c r="D1654" s="79"/>
      <c r="E1654" s="79"/>
      <c r="F1654" s="79"/>
      <c r="G1654" s="79"/>
      <c r="H1654" s="80"/>
      <c r="I1654" s="80"/>
      <c r="J1654" s="311"/>
    </row>
    <row r="1655" spans="1:10">
      <c r="A1655" s="68"/>
      <c r="B1655" s="77" t="s">
        <v>183</v>
      </c>
      <c r="C1655" s="78"/>
      <c r="D1655" s="79"/>
      <c r="E1655" s="79"/>
      <c r="F1655" s="79"/>
      <c r="G1655" s="79"/>
      <c r="H1655" s="80"/>
      <c r="I1655" s="80"/>
      <c r="J1655" s="311"/>
    </row>
    <row r="1656" spans="1:10">
      <c r="A1656" s="68"/>
      <c r="B1656" s="77" t="s">
        <v>183</v>
      </c>
      <c r="C1656" s="78"/>
      <c r="D1656" s="79"/>
      <c r="E1656" s="79"/>
      <c r="F1656" s="79"/>
      <c r="G1656" s="79"/>
      <c r="H1656" s="80"/>
      <c r="I1656" s="80"/>
      <c r="J1656" s="311"/>
    </row>
    <row r="1657" spans="1:10">
      <c r="A1657" s="68"/>
      <c r="B1657" s="77" t="s">
        <v>183</v>
      </c>
      <c r="C1657" s="78"/>
      <c r="D1657" s="79"/>
      <c r="E1657" s="79"/>
      <c r="F1657" s="79"/>
      <c r="G1657" s="79"/>
      <c r="H1657" s="80"/>
      <c r="I1657" s="80"/>
      <c r="J1657" s="311"/>
    </row>
    <row r="1658" spans="1:10">
      <c r="A1658" s="68"/>
      <c r="B1658" s="77" t="s">
        <v>183</v>
      </c>
      <c r="C1658" s="78"/>
      <c r="D1658" s="79"/>
      <c r="E1658" s="79"/>
      <c r="F1658" s="79"/>
      <c r="G1658" s="79"/>
      <c r="H1658" s="80"/>
      <c r="I1658" s="80"/>
      <c r="J1658" s="311"/>
    </row>
    <row r="1659" spans="1:10">
      <c r="A1659" s="68"/>
      <c r="B1659" s="73"/>
      <c r="C1659" s="81"/>
      <c r="D1659" s="75"/>
      <c r="E1659" s="75"/>
      <c r="F1659" s="75"/>
      <c r="G1659" s="75" t="s">
        <v>768</v>
      </c>
      <c r="H1659" s="75"/>
      <c r="I1659" s="75"/>
      <c r="J1659" s="83">
        <f>+SUBTOTAL(9,J1652:J1658)</f>
        <v>84.16</v>
      </c>
    </row>
    <row r="1660" spans="1:10">
      <c r="A1660" s="68"/>
      <c r="B1660" s="73"/>
      <c r="C1660" s="81"/>
      <c r="D1660" s="75"/>
      <c r="E1660" s="75"/>
      <c r="F1660" s="75" t="s">
        <v>769</v>
      </c>
      <c r="G1660" s="75"/>
      <c r="H1660" s="75"/>
      <c r="I1660" s="75">
        <v>0</v>
      </c>
      <c r="J1660" s="83">
        <f>+ROUND(I1660*J1659,2)</f>
        <v>0</v>
      </c>
    </row>
    <row r="1661" spans="1:10">
      <c r="A1661" s="68"/>
      <c r="B1661" s="73"/>
      <c r="C1661" s="81"/>
      <c r="D1661" s="75"/>
      <c r="E1661" s="75"/>
      <c r="F1661" s="75" t="s">
        <v>260</v>
      </c>
      <c r="G1661" s="75"/>
      <c r="H1661" s="75"/>
      <c r="I1661" s="75"/>
      <c r="J1661" s="83">
        <f>+SUBTOTAL(9,J1652:J1660)</f>
        <v>84.16</v>
      </c>
    </row>
    <row r="1662" spans="1:10">
      <c r="A1662" s="68"/>
      <c r="B1662" s="82"/>
      <c r="C1662" s="81"/>
      <c r="D1662" s="75"/>
      <c r="E1662" s="75"/>
      <c r="F1662" s="75"/>
      <c r="G1662" s="75" t="s">
        <v>770</v>
      </c>
      <c r="H1662" s="75"/>
      <c r="I1662" s="75"/>
      <c r="J1662" s="315">
        <f>+SUBTOTAL(9,J1643:J1661)</f>
        <v>98.81</v>
      </c>
    </row>
    <row r="1663" spans="1:10">
      <c r="A1663" s="68"/>
      <c r="B1663" s="82"/>
      <c r="C1663" s="81" t="s">
        <v>261</v>
      </c>
      <c r="D1663" s="75">
        <v>24.9</v>
      </c>
      <c r="E1663" s="75"/>
      <c r="F1663" s="75"/>
      <c r="G1663" s="75" t="s">
        <v>262</v>
      </c>
      <c r="H1663" s="75"/>
      <c r="I1663" s="75"/>
      <c r="J1663" s="315">
        <f>+ROUND(J1662/D1663,2)</f>
        <v>3.97</v>
      </c>
    </row>
    <row r="1664" spans="1:10">
      <c r="A1664" s="68"/>
      <c r="B1664" s="73" t="s">
        <v>247</v>
      </c>
      <c r="C1664" s="74" t="s">
        <v>263</v>
      </c>
      <c r="D1664" s="75"/>
      <c r="E1664" s="75"/>
      <c r="F1664" s="75"/>
      <c r="G1664" s="76" t="s">
        <v>248</v>
      </c>
      <c r="H1664" s="76" t="s">
        <v>771</v>
      </c>
      <c r="I1664" s="76" t="s">
        <v>264</v>
      </c>
      <c r="J1664" s="83" t="s">
        <v>772</v>
      </c>
    </row>
    <row r="1665" spans="1:10">
      <c r="A1665" s="68"/>
      <c r="B1665" s="73" t="s">
        <v>611</v>
      </c>
      <c r="C1665" s="74" t="s">
        <v>612</v>
      </c>
      <c r="D1665" s="75"/>
      <c r="E1665" s="75"/>
      <c r="F1665" s="75"/>
      <c r="G1665" s="76" t="s">
        <v>189</v>
      </c>
      <c r="H1665" s="76">
        <v>17.309999999999999</v>
      </c>
      <c r="I1665" s="76">
        <v>1.6209999999999999E-2</v>
      </c>
      <c r="J1665" s="83">
        <f>+ROUND(H1665*I1665,2)</f>
        <v>0.28000000000000003</v>
      </c>
    </row>
    <row r="1666" spans="1:10">
      <c r="A1666" s="68"/>
      <c r="B1666" s="77" t="s">
        <v>856</v>
      </c>
      <c r="C1666" s="78" t="s">
        <v>857</v>
      </c>
      <c r="D1666" s="79"/>
      <c r="E1666" s="79"/>
      <c r="F1666" s="79"/>
      <c r="G1666" s="80" t="s">
        <v>187</v>
      </c>
      <c r="H1666" s="80">
        <v>30.45</v>
      </c>
      <c r="I1666" s="80">
        <v>2.0000000000000002E-5</v>
      </c>
      <c r="J1666" s="311">
        <f>+ROUND(H1666*I1666,2)</f>
        <v>0</v>
      </c>
    </row>
    <row r="1667" spans="1:10">
      <c r="A1667" s="68"/>
      <c r="B1667" s="77" t="s">
        <v>183</v>
      </c>
      <c r="C1667" s="78"/>
      <c r="D1667" s="79"/>
      <c r="E1667" s="79"/>
      <c r="F1667" s="79"/>
      <c r="G1667" s="80"/>
      <c r="H1667" s="80"/>
      <c r="I1667" s="80"/>
      <c r="J1667" s="311"/>
    </row>
    <row r="1668" spans="1:10">
      <c r="A1668" s="68"/>
      <c r="B1668" s="77" t="s">
        <v>183</v>
      </c>
      <c r="C1668" s="78"/>
      <c r="D1668" s="79"/>
      <c r="E1668" s="79"/>
      <c r="F1668" s="79"/>
      <c r="G1668" s="80"/>
      <c r="H1668" s="80"/>
      <c r="I1668" s="80"/>
      <c r="J1668" s="311"/>
    </row>
    <row r="1669" spans="1:10">
      <c r="A1669" s="68"/>
      <c r="B1669" s="77" t="s">
        <v>183</v>
      </c>
      <c r="C1669" s="78"/>
      <c r="D1669" s="79"/>
      <c r="E1669" s="79"/>
      <c r="F1669" s="79"/>
      <c r="G1669" s="80"/>
      <c r="H1669" s="80"/>
      <c r="I1669" s="80"/>
      <c r="J1669" s="311"/>
    </row>
    <row r="1670" spans="1:10">
      <c r="A1670" s="68"/>
      <c r="B1670" s="77" t="s">
        <v>183</v>
      </c>
      <c r="C1670" s="78"/>
      <c r="D1670" s="79"/>
      <c r="E1670" s="79"/>
      <c r="F1670" s="79"/>
      <c r="G1670" s="80"/>
      <c r="H1670" s="80"/>
      <c r="I1670" s="80"/>
      <c r="J1670" s="311"/>
    </row>
    <row r="1671" spans="1:10">
      <c r="A1671" s="68"/>
      <c r="B1671" s="77" t="s">
        <v>183</v>
      </c>
      <c r="C1671" s="78"/>
      <c r="D1671" s="79"/>
      <c r="E1671" s="79"/>
      <c r="F1671" s="79"/>
      <c r="G1671" s="80"/>
      <c r="H1671" s="80"/>
      <c r="I1671" s="80"/>
      <c r="J1671" s="311"/>
    </row>
    <row r="1672" spans="1:10">
      <c r="A1672" s="68"/>
      <c r="B1672" s="73"/>
      <c r="C1672" s="81"/>
      <c r="D1672" s="75"/>
      <c r="E1672" s="75"/>
      <c r="F1672" s="75"/>
      <c r="G1672" s="75" t="s">
        <v>268</v>
      </c>
      <c r="H1672" s="75"/>
      <c r="I1672" s="75"/>
      <c r="J1672" s="83">
        <f>+SUBTOTAL(9,J1665:J1671)</f>
        <v>0.28000000000000003</v>
      </c>
    </row>
    <row r="1673" spans="1:10">
      <c r="A1673" s="68"/>
      <c r="B1673" s="73" t="s">
        <v>247</v>
      </c>
      <c r="C1673" s="74" t="s">
        <v>269</v>
      </c>
      <c r="D1673" s="75"/>
      <c r="E1673" s="75"/>
      <c r="F1673" s="75"/>
      <c r="G1673" s="76" t="s">
        <v>248</v>
      </c>
      <c r="H1673" s="76" t="s">
        <v>771</v>
      </c>
      <c r="I1673" s="76" t="s">
        <v>264</v>
      </c>
      <c r="J1673" s="83" t="s">
        <v>772</v>
      </c>
    </row>
    <row r="1674" spans="1:10">
      <c r="A1674" s="68"/>
      <c r="B1674" s="73" t="s">
        <v>850</v>
      </c>
      <c r="C1674" s="74" t="s">
        <v>432</v>
      </c>
      <c r="D1674" s="75"/>
      <c r="E1674" s="75"/>
      <c r="F1674" s="75"/>
      <c r="G1674" s="76" t="s">
        <v>311</v>
      </c>
      <c r="H1674" s="76">
        <v>12.4</v>
      </c>
      <c r="I1674" s="76">
        <v>4.0092100000000004</v>
      </c>
      <c r="J1674" s="83">
        <f>+ROUND(H1674*I1674,2)</f>
        <v>49.71</v>
      </c>
    </row>
    <row r="1675" spans="1:10">
      <c r="A1675" s="68"/>
      <c r="B1675" s="77" t="s">
        <v>851</v>
      </c>
      <c r="C1675" s="78" t="s">
        <v>458</v>
      </c>
      <c r="D1675" s="79"/>
      <c r="E1675" s="79"/>
      <c r="F1675" s="79"/>
      <c r="G1675" s="80" t="s">
        <v>184</v>
      </c>
      <c r="H1675" s="80">
        <v>672.1</v>
      </c>
      <c r="I1675" s="80">
        <v>5.5329999999999997E-2</v>
      </c>
      <c r="J1675" s="311">
        <f>+ROUND(H1675*I1675,2)</f>
        <v>37.19</v>
      </c>
    </row>
    <row r="1676" spans="1:10">
      <c r="A1676" s="68"/>
      <c r="B1676" s="77" t="s">
        <v>858</v>
      </c>
      <c r="C1676" s="78" t="s">
        <v>859</v>
      </c>
      <c r="D1676" s="79"/>
      <c r="E1676" s="79"/>
      <c r="F1676" s="79"/>
      <c r="G1676" s="80" t="s">
        <v>186</v>
      </c>
      <c r="H1676" s="80">
        <v>13.58</v>
      </c>
      <c r="I1676" s="80">
        <v>1.2153799999999999</v>
      </c>
      <c r="J1676" s="311">
        <f>+ROUND(H1676*I1676,2)</f>
        <v>16.5</v>
      </c>
    </row>
    <row r="1677" spans="1:10">
      <c r="A1677" s="68"/>
      <c r="B1677" s="77" t="s">
        <v>183</v>
      </c>
      <c r="C1677" s="78"/>
      <c r="D1677" s="79"/>
      <c r="E1677" s="79"/>
      <c r="F1677" s="79"/>
      <c r="G1677" s="80"/>
      <c r="H1677" s="80"/>
      <c r="I1677" s="80"/>
      <c r="J1677" s="311"/>
    </row>
    <row r="1678" spans="1:10">
      <c r="A1678" s="68"/>
      <c r="B1678" s="77" t="s">
        <v>183</v>
      </c>
      <c r="C1678" s="78"/>
      <c r="D1678" s="79"/>
      <c r="E1678" s="79"/>
      <c r="F1678" s="79"/>
      <c r="G1678" s="80"/>
      <c r="H1678" s="80"/>
      <c r="I1678" s="80"/>
      <c r="J1678" s="311"/>
    </row>
    <row r="1679" spans="1:10">
      <c r="A1679" s="68"/>
      <c r="B1679" s="73"/>
      <c r="C1679" s="81"/>
      <c r="D1679" s="75"/>
      <c r="E1679" s="75"/>
      <c r="F1679" s="75"/>
      <c r="G1679" s="75" t="s">
        <v>270</v>
      </c>
      <c r="H1679" s="75"/>
      <c r="I1679" s="75"/>
      <c r="J1679" s="83">
        <f>+SUBTOTAL(9,J1674:J1678)</f>
        <v>103.4</v>
      </c>
    </row>
    <row r="1680" spans="1:10">
      <c r="A1680" s="68"/>
      <c r="B1680" s="73" t="s">
        <v>247</v>
      </c>
      <c r="C1680" s="74" t="s">
        <v>273</v>
      </c>
      <c r="D1680" s="76" t="s">
        <v>274</v>
      </c>
      <c r="E1680" s="76" t="s">
        <v>777</v>
      </c>
      <c r="F1680" s="76" t="s">
        <v>778</v>
      </c>
      <c r="G1680" s="76" t="s">
        <v>779</v>
      </c>
      <c r="H1680" s="76" t="s">
        <v>780</v>
      </c>
      <c r="I1680" s="76" t="s">
        <v>264</v>
      </c>
      <c r="J1680" s="83" t="s">
        <v>781</v>
      </c>
    </row>
    <row r="1681" spans="1:10">
      <c r="A1681" s="68"/>
      <c r="B1681" s="73" t="s">
        <v>626</v>
      </c>
      <c r="C1681" s="74" t="s">
        <v>627</v>
      </c>
      <c r="D1681" s="76" t="s">
        <v>275</v>
      </c>
      <c r="E1681" s="76">
        <v>0</v>
      </c>
      <c r="F1681" s="76">
        <v>1.93</v>
      </c>
      <c r="G1681" s="76">
        <v>1.93</v>
      </c>
      <c r="H1681" s="76">
        <v>0.74</v>
      </c>
      <c r="I1681" s="76">
        <v>2.0000000000000002E-5</v>
      </c>
      <c r="J1681" s="83">
        <f>+ROUND(G1681*H1681*I1681,2)</f>
        <v>0</v>
      </c>
    </row>
    <row r="1682" spans="1:10">
      <c r="A1682" s="68"/>
      <c r="B1682" s="77" t="s">
        <v>183</v>
      </c>
      <c r="C1682" s="78"/>
      <c r="D1682" s="80"/>
      <c r="E1682" s="80"/>
      <c r="F1682" s="80"/>
      <c r="G1682" s="80"/>
      <c r="H1682" s="80"/>
      <c r="I1682" s="80"/>
      <c r="J1682" s="311"/>
    </row>
    <row r="1683" spans="1:10">
      <c r="A1683" s="68"/>
      <c r="B1683" s="77" t="s">
        <v>183</v>
      </c>
      <c r="C1683" s="78"/>
      <c r="D1683" s="80"/>
      <c r="E1683" s="80"/>
      <c r="F1683" s="80"/>
      <c r="G1683" s="80"/>
      <c r="H1683" s="80"/>
      <c r="I1683" s="80"/>
      <c r="J1683" s="311"/>
    </row>
    <row r="1684" spans="1:10">
      <c r="A1684" s="68"/>
      <c r="B1684" s="77" t="s">
        <v>183</v>
      </c>
      <c r="C1684" s="78"/>
      <c r="D1684" s="80"/>
      <c r="E1684" s="80"/>
      <c r="F1684" s="80"/>
      <c r="G1684" s="80"/>
      <c r="H1684" s="80"/>
      <c r="I1684" s="80"/>
      <c r="J1684" s="311"/>
    </row>
    <row r="1685" spans="1:10">
      <c r="A1685" s="68"/>
      <c r="B1685" s="77" t="s">
        <v>183</v>
      </c>
      <c r="C1685" s="78"/>
      <c r="D1685" s="80"/>
      <c r="E1685" s="80"/>
      <c r="F1685" s="80"/>
      <c r="G1685" s="80"/>
      <c r="H1685" s="80"/>
      <c r="I1685" s="80"/>
      <c r="J1685" s="311"/>
    </row>
    <row r="1686" spans="1:10">
      <c r="A1686" s="68"/>
      <c r="B1686" s="77" t="s">
        <v>183</v>
      </c>
      <c r="C1686" s="78"/>
      <c r="D1686" s="80"/>
      <c r="E1686" s="80"/>
      <c r="F1686" s="80"/>
      <c r="G1686" s="80"/>
      <c r="H1686" s="80"/>
      <c r="I1686" s="80"/>
      <c r="J1686" s="311"/>
    </row>
    <row r="1687" spans="1:10">
      <c r="A1687" s="68"/>
      <c r="B1687" s="77" t="s">
        <v>183</v>
      </c>
      <c r="C1687" s="78"/>
      <c r="D1687" s="80"/>
      <c r="E1687" s="80"/>
      <c r="F1687" s="80"/>
      <c r="G1687" s="80"/>
      <c r="H1687" s="80"/>
      <c r="I1687" s="80"/>
      <c r="J1687" s="311"/>
    </row>
    <row r="1688" spans="1:10">
      <c r="A1688" s="68"/>
      <c r="B1688" s="73"/>
      <c r="C1688" s="81"/>
      <c r="D1688" s="75"/>
      <c r="E1688" s="75"/>
      <c r="F1688" s="75"/>
      <c r="G1688" s="75" t="s">
        <v>277</v>
      </c>
      <c r="H1688" s="75"/>
      <c r="I1688" s="75"/>
      <c r="J1688" s="83">
        <f>+SUBTOTAL(9,J1681:J1687)</f>
        <v>0</v>
      </c>
    </row>
    <row r="1689" spans="1:10">
      <c r="A1689" s="68"/>
      <c r="B1689" s="73" t="s">
        <v>278</v>
      </c>
      <c r="C1689" s="81"/>
      <c r="D1689" s="75"/>
      <c r="E1689" s="75"/>
      <c r="F1689" s="75"/>
      <c r="G1689" s="75"/>
      <c r="H1689" s="75"/>
      <c r="I1689" s="75"/>
      <c r="J1689" s="83">
        <f>+SUBTOTAL(9,J1663:J1687)</f>
        <v>107.65</v>
      </c>
    </row>
    <row r="1690" spans="1:10">
      <c r="A1690" s="68"/>
      <c r="B1690" s="73" t="s">
        <v>279</v>
      </c>
      <c r="C1690" s="81"/>
      <c r="D1690" s="75">
        <v>0</v>
      </c>
      <c r="E1690" s="75"/>
      <c r="F1690" s="75"/>
      <c r="G1690" s="75"/>
      <c r="H1690" s="75"/>
      <c r="I1690" s="75"/>
      <c r="J1690" s="83">
        <f>+ROUND(J1689*D1690/100,2)</f>
        <v>0</v>
      </c>
    </row>
    <row r="1691" spans="1:10" ht="14.4" thickBot="1">
      <c r="A1691" s="68"/>
      <c r="B1691" s="73" t="s">
        <v>280</v>
      </c>
      <c r="C1691" s="81"/>
      <c r="D1691" s="75"/>
      <c r="E1691" s="75"/>
      <c r="F1691" s="75"/>
      <c r="G1691" s="75"/>
      <c r="H1691" s="75"/>
      <c r="I1691" s="75"/>
      <c r="J1691" s="83">
        <f>+J1689+ J1690</f>
        <v>107.65</v>
      </c>
    </row>
    <row r="1692" spans="1:10">
      <c r="A1692" s="68"/>
      <c r="B1692" s="69" t="s">
        <v>213</v>
      </c>
      <c r="C1692" s="70"/>
      <c r="D1692" s="72"/>
      <c r="E1692" s="72"/>
      <c r="F1692" s="72" t="s">
        <v>783</v>
      </c>
      <c r="G1692" s="72"/>
      <c r="H1692" s="72"/>
      <c r="I1692" s="72" t="s">
        <v>784</v>
      </c>
      <c r="J1692" s="310"/>
    </row>
    <row r="1693" spans="1:10">
      <c r="A1693" s="68"/>
      <c r="B1693" s="77" t="s">
        <v>785</v>
      </c>
      <c r="C1693" s="68"/>
      <c r="D1693" s="79"/>
      <c r="E1693" s="79"/>
      <c r="F1693" s="79" t="s">
        <v>786</v>
      </c>
      <c r="G1693" s="79"/>
      <c r="H1693" s="79"/>
      <c r="I1693" s="79"/>
      <c r="J1693" s="316"/>
    </row>
    <row r="1694" spans="1:10">
      <c r="A1694" s="68"/>
      <c r="B1694" s="77" t="s">
        <v>787</v>
      </c>
      <c r="C1694" s="68"/>
      <c r="D1694" s="79"/>
      <c r="E1694" s="79"/>
      <c r="F1694" s="79" t="s">
        <v>788</v>
      </c>
      <c r="G1694" s="79"/>
      <c r="H1694" s="79"/>
      <c r="I1694" s="79"/>
      <c r="J1694" s="316"/>
    </row>
    <row r="1695" spans="1:10" ht="14.4" thickBot="1">
      <c r="A1695" s="68"/>
      <c r="B1695" s="84" t="s">
        <v>789</v>
      </c>
      <c r="C1695" s="68"/>
      <c r="D1695" s="79"/>
      <c r="E1695" s="79"/>
      <c r="F1695" s="79"/>
      <c r="G1695" s="79"/>
      <c r="H1695" s="79"/>
      <c r="I1695" s="79"/>
      <c r="J1695" s="317"/>
    </row>
    <row r="1696" spans="1:10">
      <c r="A1696" s="68"/>
      <c r="B1696" s="70"/>
      <c r="C1696" s="70"/>
      <c r="D1696" s="72"/>
      <c r="E1696" s="72"/>
      <c r="F1696" s="72"/>
      <c r="G1696" s="72"/>
      <c r="H1696" s="72"/>
      <c r="I1696" s="72"/>
      <c r="J1696" s="72"/>
    </row>
    <row r="1697" spans="1:10" ht="14.4" thickBot="1">
      <c r="A1697" s="68"/>
      <c r="B1697" s="68"/>
      <c r="C1697" s="68"/>
      <c r="D1697" s="79"/>
      <c r="E1697" s="79"/>
      <c r="F1697" s="79"/>
      <c r="G1697" s="79"/>
      <c r="H1697" s="79"/>
      <c r="I1697" s="79"/>
      <c r="J1697" s="79"/>
    </row>
    <row r="1698" spans="1:10">
      <c r="A1698" s="68"/>
      <c r="B1698" s="69"/>
      <c r="C1698" s="70"/>
      <c r="D1698" s="71" t="s">
        <v>246</v>
      </c>
      <c r="E1698" s="71"/>
      <c r="F1698" s="71"/>
      <c r="G1698" s="72"/>
      <c r="H1698" s="72"/>
      <c r="I1698" s="72"/>
      <c r="J1698" s="310"/>
    </row>
    <row r="1699" spans="1:10">
      <c r="A1699" s="68"/>
      <c r="B1699" s="73" t="s">
        <v>247</v>
      </c>
      <c r="C1699" s="74" t="s">
        <v>69</v>
      </c>
      <c r="D1699" s="75"/>
      <c r="E1699" s="75"/>
      <c r="F1699" s="75"/>
      <c r="G1699" s="75"/>
      <c r="H1699" s="76" t="s">
        <v>759</v>
      </c>
      <c r="I1699" s="75"/>
      <c r="J1699" s="83" t="s">
        <v>248</v>
      </c>
    </row>
    <row r="1700" spans="1:10">
      <c r="A1700" s="68"/>
      <c r="B1700" s="77" t="s">
        <v>858</v>
      </c>
      <c r="C1700" s="78" t="s">
        <v>860</v>
      </c>
      <c r="D1700" s="79"/>
      <c r="E1700" s="79"/>
      <c r="F1700" s="79"/>
      <c r="G1700" s="79"/>
      <c r="H1700" s="80" t="s">
        <v>761</v>
      </c>
      <c r="I1700" s="79"/>
      <c r="J1700" s="311" t="s">
        <v>186</v>
      </c>
    </row>
    <row r="1701" spans="1:10">
      <c r="A1701" s="68"/>
      <c r="B1701" s="73"/>
      <c r="C1701" s="74"/>
      <c r="D1701" s="75"/>
      <c r="E1701" s="76"/>
      <c r="F1701" s="76" t="s">
        <v>249</v>
      </c>
      <c r="G1701" s="76"/>
      <c r="H1701" s="76" t="s">
        <v>250</v>
      </c>
      <c r="I1701" s="76"/>
      <c r="J1701" s="83" t="s">
        <v>762</v>
      </c>
    </row>
    <row r="1702" spans="1:10">
      <c r="A1702" s="68"/>
      <c r="B1702" s="77" t="s">
        <v>247</v>
      </c>
      <c r="C1702" s="78" t="s">
        <v>251</v>
      </c>
      <c r="D1702" s="79"/>
      <c r="E1702" s="80" t="s">
        <v>182</v>
      </c>
      <c r="F1702" s="76" t="s">
        <v>252</v>
      </c>
      <c r="G1702" s="76" t="s">
        <v>253</v>
      </c>
      <c r="H1702" s="76" t="s">
        <v>252</v>
      </c>
      <c r="I1702" s="312" t="s">
        <v>253</v>
      </c>
      <c r="J1702" s="311" t="s">
        <v>763</v>
      </c>
    </row>
    <row r="1703" spans="1:10">
      <c r="A1703" s="68"/>
      <c r="B1703" s="73" t="s">
        <v>183</v>
      </c>
      <c r="C1703" s="74"/>
      <c r="D1703" s="75"/>
      <c r="E1703" s="76"/>
      <c r="F1703" s="76"/>
      <c r="G1703" s="76"/>
      <c r="H1703" s="76"/>
      <c r="I1703" s="76"/>
      <c r="J1703" s="83"/>
    </row>
    <row r="1704" spans="1:10">
      <c r="A1704" s="68"/>
      <c r="B1704" s="77" t="s">
        <v>183</v>
      </c>
      <c r="C1704" s="78"/>
      <c r="D1704" s="79"/>
      <c r="E1704" s="80"/>
      <c r="F1704" s="80"/>
      <c r="G1704" s="80"/>
      <c r="H1704" s="80"/>
      <c r="I1704" s="80"/>
      <c r="J1704" s="311"/>
    </row>
    <row r="1705" spans="1:10">
      <c r="A1705" s="68"/>
      <c r="B1705" s="77" t="s">
        <v>183</v>
      </c>
      <c r="C1705" s="78"/>
      <c r="D1705" s="79"/>
      <c r="E1705" s="80"/>
      <c r="F1705" s="80"/>
      <c r="G1705" s="80"/>
      <c r="H1705" s="80"/>
      <c r="I1705" s="80"/>
      <c r="J1705" s="311"/>
    </row>
    <row r="1706" spans="1:10">
      <c r="A1706" s="68"/>
      <c r="B1706" s="77" t="s">
        <v>183</v>
      </c>
      <c r="C1706" s="78"/>
      <c r="D1706" s="79"/>
      <c r="E1706" s="80"/>
      <c r="F1706" s="80"/>
      <c r="G1706" s="80"/>
      <c r="H1706" s="80"/>
      <c r="I1706" s="80"/>
      <c r="J1706" s="311"/>
    </row>
    <row r="1707" spans="1:10">
      <c r="A1707" s="68"/>
      <c r="B1707" s="77" t="s">
        <v>183</v>
      </c>
      <c r="C1707" s="78"/>
      <c r="D1707" s="79"/>
      <c r="E1707" s="80"/>
      <c r="F1707" s="80"/>
      <c r="G1707" s="80"/>
      <c r="H1707" s="80"/>
      <c r="I1707" s="80"/>
      <c r="J1707" s="311"/>
    </row>
    <row r="1708" spans="1:10">
      <c r="A1708" s="68"/>
      <c r="B1708" s="77" t="s">
        <v>183</v>
      </c>
      <c r="C1708" s="78"/>
      <c r="D1708" s="79"/>
      <c r="E1708" s="80"/>
      <c r="F1708" s="80"/>
      <c r="G1708" s="80"/>
      <c r="H1708" s="80"/>
      <c r="I1708" s="80"/>
      <c r="J1708" s="311"/>
    </row>
    <row r="1709" spans="1:10">
      <c r="A1709" s="68"/>
      <c r="B1709" s="77" t="s">
        <v>183</v>
      </c>
      <c r="C1709" s="78"/>
      <c r="D1709" s="79"/>
      <c r="E1709" s="80"/>
      <c r="F1709" s="80"/>
      <c r="G1709" s="80"/>
      <c r="H1709" s="80"/>
      <c r="I1709" s="80"/>
      <c r="J1709" s="311"/>
    </row>
    <row r="1710" spans="1:10">
      <c r="A1710" s="68"/>
      <c r="B1710" s="73"/>
      <c r="C1710" s="81"/>
      <c r="D1710" s="75"/>
      <c r="E1710" s="75"/>
      <c r="F1710" s="75"/>
      <c r="G1710" s="75" t="s">
        <v>764</v>
      </c>
      <c r="H1710" s="75"/>
      <c r="I1710" s="75"/>
      <c r="J1710" s="83">
        <f>+SUBTOTAL(9,J1703:J1709)</f>
        <v>0</v>
      </c>
    </row>
    <row r="1711" spans="1:10">
      <c r="A1711" s="68"/>
      <c r="B1711" s="73" t="s">
        <v>247</v>
      </c>
      <c r="C1711" s="74" t="s">
        <v>765</v>
      </c>
      <c r="D1711" s="75"/>
      <c r="E1711" s="75"/>
      <c r="F1711" s="75"/>
      <c r="G1711" s="75"/>
      <c r="H1711" s="76" t="s">
        <v>182</v>
      </c>
      <c r="I1711" s="76" t="s">
        <v>766</v>
      </c>
      <c r="J1711" s="83" t="s">
        <v>767</v>
      </c>
    </row>
    <row r="1712" spans="1:10">
      <c r="A1712" s="68"/>
      <c r="B1712" s="73" t="s">
        <v>183</v>
      </c>
      <c r="C1712" s="74"/>
      <c r="D1712" s="75"/>
      <c r="E1712" s="75"/>
      <c r="F1712" s="75"/>
      <c r="G1712" s="75"/>
      <c r="H1712" s="76"/>
      <c r="I1712" s="76"/>
      <c r="J1712" s="83"/>
    </row>
    <row r="1713" spans="1:10">
      <c r="A1713" s="68"/>
      <c r="B1713" s="77" t="s">
        <v>183</v>
      </c>
      <c r="C1713" s="78"/>
      <c r="D1713" s="79"/>
      <c r="E1713" s="79"/>
      <c r="F1713" s="79"/>
      <c r="G1713" s="79"/>
      <c r="H1713" s="80"/>
      <c r="I1713" s="80"/>
      <c r="J1713" s="311"/>
    </row>
    <row r="1714" spans="1:10">
      <c r="A1714" s="68"/>
      <c r="B1714" s="77" t="s">
        <v>183</v>
      </c>
      <c r="C1714" s="78"/>
      <c r="D1714" s="79"/>
      <c r="E1714" s="79"/>
      <c r="F1714" s="79"/>
      <c r="G1714" s="79"/>
      <c r="H1714" s="80"/>
      <c r="I1714" s="80"/>
      <c r="J1714" s="311"/>
    </row>
    <row r="1715" spans="1:10">
      <c r="A1715" s="68"/>
      <c r="B1715" s="77" t="s">
        <v>183</v>
      </c>
      <c r="C1715" s="78"/>
      <c r="D1715" s="79"/>
      <c r="E1715" s="79"/>
      <c r="F1715" s="79"/>
      <c r="G1715" s="79"/>
      <c r="H1715" s="80"/>
      <c r="I1715" s="80"/>
      <c r="J1715" s="311"/>
    </row>
    <row r="1716" spans="1:10">
      <c r="A1716" s="68"/>
      <c r="B1716" s="77" t="s">
        <v>183</v>
      </c>
      <c r="C1716" s="78"/>
      <c r="D1716" s="79"/>
      <c r="E1716" s="79"/>
      <c r="F1716" s="79"/>
      <c r="G1716" s="79"/>
      <c r="H1716" s="80"/>
      <c r="I1716" s="80"/>
      <c r="J1716" s="311"/>
    </row>
    <row r="1717" spans="1:10">
      <c r="A1717" s="68"/>
      <c r="B1717" s="77" t="s">
        <v>183</v>
      </c>
      <c r="C1717" s="78"/>
      <c r="D1717" s="79"/>
      <c r="E1717" s="79"/>
      <c r="F1717" s="79"/>
      <c r="G1717" s="79"/>
      <c r="H1717" s="80"/>
      <c r="I1717" s="80"/>
      <c r="J1717" s="311"/>
    </row>
    <row r="1718" spans="1:10">
      <c r="A1718" s="68"/>
      <c r="B1718" s="77" t="s">
        <v>183</v>
      </c>
      <c r="C1718" s="78"/>
      <c r="D1718" s="79"/>
      <c r="E1718" s="79"/>
      <c r="F1718" s="79"/>
      <c r="G1718" s="79"/>
      <c r="H1718" s="80"/>
      <c r="I1718" s="80"/>
      <c r="J1718" s="311"/>
    </row>
    <row r="1719" spans="1:10">
      <c r="A1719" s="68"/>
      <c r="B1719" s="73"/>
      <c r="C1719" s="81"/>
      <c r="D1719" s="75"/>
      <c r="E1719" s="75"/>
      <c r="F1719" s="75"/>
      <c r="G1719" s="75" t="s">
        <v>768</v>
      </c>
      <c r="H1719" s="75"/>
      <c r="I1719" s="75"/>
      <c r="J1719" s="83">
        <f>+SUBTOTAL(9,J1712:J1718)</f>
        <v>0</v>
      </c>
    </row>
    <row r="1720" spans="1:10">
      <c r="A1720" s="68"/>
      <c r="B1720" s="73"/>
      <c r="C1720" s="81"/>
      <c r="D1720" s="75"/>
      <c r="E1720" s="75"/>
      <c r="F1720" s="75" t="s">
        <v>769</v>
      </c>
      <c r="G1720" s="75"/>
      <c r="H1720" s="75"/>
      <c r="I1720" s="75">
        <v>0</v>
      </c>
      <c r="J1720" s="83">
        <f>+ROUND(I1720*J1719,2)</f>
        <v>0</v>
      </c>
    </row>
    <row r="1721" spans="1:10">
      <c r="A1721" s="68"/>
      <c r="B1721" s="73"/>
      <c r="C1721" s="81"/>
      <c r="D1721" s="75"/>
      <c r="E1721" s="75"/>
      <c r="F1721" s="75" t="s">
        <v>260</v>
      </c>
      <c r="G1721" s="75"/>
      <c r="H1721" s="75"/>
      <c r="I1721" s="75"/>
      <c r="J1721" s="83">
        <f>+SUBTOTAL(9,J1712:J1720)</f>
        <v>0</v>
      </c>
    </row>
    <row r="1722" spans="1:10">
      <c r="A1722" s="68"/>
      <c r="B1722" s="82"/>
      <c r="C1722" s="81"/>
      <c r="D1722" s="75"/>
      <c r="E1722" s="75"/>
      <c r="F1722" s="75"/>
      <c r="G1722" s="75" t="s">
        <v>770</v>
      </c>
      <c r="H1722" s="75"/>
      <c r="I1722" s="75"/>
      <c r="J1722" s="315">
        <f>+SUBTOTAL(9,J1703:J1721)</f>
        <v>0</v>
      </c>
    </row>
    <row r="1723" spans="1:10">
      <c r="A1723" s="68"/>
      <c r="B1723" s="82"/>
      <c r="C1723" s="81" t="s">
        <v>261</v>
      </c>
      <c r="D1723" s="75">
        <v>1</v>
      </c>
      <c r="E1723" s="75"/>
      <c r="F1723" s="75"/>
      <c r="G1723" s="75" t="s">
        <v>262</v>
      </c>
      <c r="H1723" s="75"/>
      <c r="I1723" s="75"/>
      <c r="J1723" s="315">
        <f>+ROUND(J1722/D1723,2)</f>
        <v>0</v>
      </c>
    </row>
    <row r="1724" spans="1:10">
      <c r="A1724" s="68"/>
      <c r="B1724" s="73" t="s">
        <v>247</v>
      </c>
      <c r="C1724" s="74" t="s">
        <v>263</v>
      </c>
      <c r="D1724" s="75"/>
      <c r="E1724" s="75"/>
      <c r="F1724" s="75"/>
      <c r="G1724" s="76" t="s">
        <v>248</v>
      </c>
      <c r="H1724" s="76" t="s">
        <v>771</v>
      </c>
      <c r="I1724" s="76" t="s">
        <v>264</v>
      </c>
      <c r="J1724" s="83" t="s">
        <v>772</v>
      </c>
    </row>
    <row r="1725" spans="1:10">
      <c r="A1725" s="68"/>
      <c r="B1725" s="73" t="s">
        <v>404</v>
      </c>
      <c r="C1725" s="74" t="s">
        <v>592</v>
      </c>
      <c r="D1725" s="75"/>
      <c r="E1725" s="75"/>
      <c r="F1725" s="75"/>
      <c r="G1725" s="76" t="s">
        <v>311</v>
      </c>
      <c r="H1725" s="76">
        <v>11.49</v>
      </c>
      <c r="I1725" s="76">
        <v>1.05383</v>
      </c>
      <c r="J1725" s="83">
        <f>+ROUND(H1725*I1725,2)</f>
        <v>12.11</v>
      </c>
    </row>
    <row r="1726" spans="1:10">
      <c r="A1726" s="68"/>
      <c r="B1726" s="77" t="s">
        <v>861</v>
      </c>
      <c r="C1726" s="78" t="s">
        <v>862</v>
      </c>
      <c r="D1726" s="79"/>
      <c r="E1726" s="79"/>
      <c r="F1726" s="79"/>
      <c r="G1726" s="80" t="s">
        <v>187</v>
      </c>
      <c r="H1726" s="80">
        <v>30.45</v>
      </c>
      <c r="I1726" s="80">
        <v>1.0499999999999999E-3</v>
      </c>
      <c r="J1726" s="311">
        <f>+ROUND(H1726*I1726,2)</f>
        <v>0.03</v>
      </c>
    </row>
    <row r="1727" spans="1:10">
      <c r="A1727" s="68"/>
      <c r="B1727" s="77" t="s">
        <v>183</v>
      </c>
      <c r="C1727" s="78"/>
      <c r="D1727" s="79"/>
      <c r="E1727" s="79"/>
      <c r="F1727" s="79"/>
      <c r="G1727" s="80"/>
      <c r="H1727" s="80"/>
      <c r="I1727" s="80"/>
      <c r="J1727" s="311"/>
    </row>
    <row r="1728" spans="1:10">
      <c r="A1728" s="68"/>
      <c r="B1728" s="77" t="s">
        <v>183</v>
      </c>
      <c r="C1728" s="78"/>
      <c r="D1728" s="79"/>
      <c r="E1728" s="79"/>
      <c r="F1728" s="79"/>
      <c r="G1728" s="80"/>
      <c r="H1728" s="80"/>
      <c r="I1728" s="80"/>
      <c r="J1728" s="311"/>
    </row>
    <row r="1729" spans="1:10">
      <c r="A1729" s="68"/>
      <c r="B1729" s="77" t="s">
        <v>183</v>
      </c>
      <c r="C1729" s="78"/>
      <c r="D1729" s="79"/>
      <c r="E1729" s="79"/>
      <c r="F1729" s="79"/>
      <c r="G1729" s="80"/>
      <c r="H1729" s="80"/>
      <c r="I1729" s="80"/>
      <c r="J1729" s="311"/>
    </row>
    <row r="1730" spans="1:10">
      <c r="A1730" s="68"/>
      <c r="B1730" s="77" t="s">
        <v>183</v>
      </c>
      <c r="C1730" s="78"/>
      <c r="D1730" s="79"/>
      <c r="E1730" s="79"/>
      <c r="F1730" s="79"/>
      <c r="G1730" s="80"/>
      <c r="H1730" s="80"/>
      <c r="I1730" s="80"/>
      <c r="J1730" s="311"/>
    </row>
    <row r="1731" spans="1:10">
      <c r="A1731" s="68"/>
      <c r="B1731" s="77" t="s">
        <v>183</v>
      </c>
      <c r="C1731" s="78"/>
      <c r="D1731" s="79"/>
      <c r="E1731" s="79"/>
      <c r="F1731" s="79"/>
      <c r="G1731" s="80"/>
      <c r="H1731" s="80"/>
      <c r="I1731" s="80"/>
      <c r="J1731" s="311"/>
    </row>
    <row r="1732" spans="1:10">
      <c r="A1732" s="68"/>
      <c r="B1732" s="73"/>
      <c r="C1732" s="81"/>
      <c r="D1732" s="75"/>
      <c r="E1732" s="75"/>
      <c r="F1732" s="75"/>
      <c r="G1732" s="75" t="s">
        <v>268</v>
      </c>
      <c r="H1732" s="75"/>
      <c r="I1732" s="75"/>
      <c r="J1732" s="83">
        <f>+SUBTOTAL(9,J1725:J1731)</f>
        <v>12.139999999999999</v>
      </c>
    </row>
    <row r="1733" spans="1:10">
      <c r="A1733" s="68"/>
      <c r="B1733" s="73" t="s">
        <v>247</v>
      </c>
      <c r="C1733" s="74" t="s">
        <v>269</v>
      </c>
      <c r="D1733" s="75"/>
      <c r="E1733" s="75"/>
      <c r="F1733" s="75"/>
      <c r="G1733" s="76" t="s">
        <v>248</v>
      </c>
      <c r="H1733" s="76" t="s">
        <v>771</v>
      </c>
      <c r="I1733" s="76" t="s">
        <v>264</v>
      </c>
      <c r="J1733" s="83" t="s">
        <v>772</v>
      </c>
    </row>
    <row r="1734" spans="1:10">
      <c r="A1734" s="68"/>
      <c r="B1734" s="73" t="s">
        <v>853</v>
      </c>
      <c r="C1734" s="74" t="s">
        <v>613</v>
      </c>
      <c r="D1734" s="75"/>
      <c r="E1734" s="75"/>
      <c r="F1734" s="75"/>
      <c r="G1734" s="76" t="s">
        <v>188</v>
      </c>
      <c r="H1734" s="76">
        <v>1.35</v>
      </c>
      <c r="I1734" s="76">
        <v>0.21173</v>
      </c>
      <c r="J1734" s="83">
        <f>+ROUND(H1734*I1734,2)</f>
        <v>0.28999999999999998</v>
      </c>
    </row>
    <row r="1735" spans="1:10">
      <c r="A1735" s="68"/>
      <c r="B1735" s="77" t="s">
        <v>855</v>
      </c>
      <c r="C1735" s="78" t="s">
        <v>615</v>
      </c>
      <c r="D1735" s="79"/>
      <c r="E1735" s="79"/>
      <c r="F1735" s="79"/>
      <c r="G1735" s="80" t="s">
        <v>311</v>
      </c>
      <c r="H1735" s="80">
        <v>102.18</v>
      </c>
      <c r="I1735" s="80">
        <v>1.123E-2</v>
      </c>
      <c r="J1735" s="311">
        <f>+ROUND(H1735*I1735,2)</f>
        <v>1.1499999999999999</v>
      </c>
    </row>
    <row r="1736" spans="1:10">
      <c r="A1736" s="68"/>
      <c r="B1736" s="77" t="s">
        <v>183</v>
      </c>
      <c r="C1736" s="78"/>
      <c r="D1736" s="79"/>
      <c r="E1736" s="79"/>
      <c r="F1736" s="79"/>
      <c r="G1736" s="80"/>
      <c r="H1736" s="80"/>
      <c r="I1736" s="80"/>
      <c r="J1736" s="311"/>
    </row>
    <row r="1737" spans="1:10">
      <c r="A1737" s="68"/>
      <c r="B1737" s="77" t="s">
        <v>183</v>
      </c>
      <c r="C1737" s="78"/>
      <c r="D1737" s="79"/>
      <c r="E1737" s="79"/>
      <c r="F1737" s="79"/>
      <c r="G1737" s="80"/>
      <c r="H1737" s="80"/>
      <c r="I1737" s="80"/>
      <c r="J1737" s="311"/>
    </row>
    <row r="1738" spans="1:10">
      <c r="A1738" s="68"/>
      <c r="B1738" s="77" t="s">
        <v>183</v>
      </c>
      <c r="C1738" s="78"/>
      <c r="D1738" s="79"/>
      <c r="E1738" s="79"/>
      <c r="F1738" s="79"/>
      <c r="G1738" s="80"/>
      <c r="H1738" s="80"/>
      <c r="I1738" s="80"/>
      <c r="J1738" s="311"/>
    </row>
    <row r="1739" spans="1:10">
      <c r="A1739" s="68"/>
      <c r="B1739" s="73"/>
      <c r="C1739" s="81"/>
      <c r="D1739" s="75"/>
      <c r="E1739" s="75"/>
      <c r="F1739" s="75"/>
      <c r="G1739" s="75" t="s">
        <v>270</v>
      </c>
      <c r="H1739" s="75"/>
      <c r="I1739" s="75"/>
      <c r="J1739" s="83">
        <f>+SUBTOTAL(9,J1734:J1738)</f>
        <v>1.44</v>
      </c>
    </row>
    <row r="1740" spans="1:10">
      <c r="A1740" s="68"/>
      <c r="B1740" s="73" t="s">
        <v>247</v>
      </c>
      <c r="C1740" s="74" t="s">
        <v>273</v>
      </c>
      <c r="D1740" s="76" t="s">
        <v>274</v>
      </c>
      <c r="E1740" s="76" t="s">
        <v>777</v>
      </c>
      <c r="F1740" s="76" t="s">
        <v>778</v>
      </c>
      <c r="G1740" s="76" t="s">
        <v>779</v>
      </c>
      <c r="H1740" s="76" t="s">
        <v>780</v>
      </c>
      <c r="I1740" s="76" t="s">
        <v>264</v>
      </c>
      <c r="J1740" s="83" t="s">
        <v>781</v>
      </c>
    </row>
    <row r="1741" spans="1:10">
      <c r="A1741" s="68"/>
      <c r="B1741" s="73" t="s">
        <v>410</v>
      </c>
      <c r="C1741" s="74" t="s">
        <v>598</v>
      </c>
      <c r="D1741" s="76" t="s">
        <v>275</v>
      </c>
      <c r="E1741" s="76">
        <v>0</v>
      </c>
      <c r="F1741" s="76">
        <v>1.93</v>
      </c>
      <c r="G1741" s="76">
        <v>1.93</v>
      </c>
      <c r="H1741" s="76">
        <v>0.74</v>
      </c>
      <c r="I1741" s="76">
        <v>1.0499999999999999E-3</v>
      </c>
      <c r="J1741" s="83">
        <f>+ROUND(G1741*H1741*I1741,2)</f>
        <v>0</v>
      </c>
    </row>
    <row r="1742" spans="1:10">
      <c r="A1742" s="68"/>
      <c r="B1742" s="77" t="s">
        <v>183</v>
      </c>
      <c r="C1742" s="78"/>
      <c r="D1742" s="80"/>
      <c r="E1742" s="80"/>
      <c r="F1742" s="80"/>
      <c r="G1742" s="80"/>
      <c r="H1742" s="80"/>
      <c r="I1742" s="80"/>
      <c r="J1742" s="311"/>
    </row>
    <row r="1743" spans="1:10">
      <c r="A1743" s="68"/>
      <c r="B1743" s="77" t="s">
        <v>183</v>
      </c>
      <c r="C1743" s="78"/>
      <c r="D1743" s="80"/>
      <c r="E1743" s="80"/>
      <c r="F1743" s="80"/>
      <c r="G1743" s="80"/>
      <c r="H1743" s="80"/>
      <c r="I1743" s="80"/>
      <c r="J1743" s="311"/>
    </row>
    <row r="1744" spans="1:10">
      <c r="A1744" s="68"/>
      <c r="B1744" s="77" t="s">
        <v>183</v>
      </c>
      <c r="C1744" s="78"/>
      <c r="D1744" s="80"/>
      <c r="E1744" s="80"/>
      <c r="F1744" s="80"/>
      <c r="G1744" s="80"/>
      <c r="H1744" s="80"/>
      <c r="I1744" s="80"/>
      <c r="J1744" s="311"/>
    </row>
    <row r="1745" spans="1:10">
      <c r="A1745" s="68"/>
      <c r="B1745" s="77" t="s">
        <v>183</v>
      </c>
      <c r="C1745" s="78"/>
      <c r="D1745" s="80"/>
      <c r="E1745" s="80"/>
      <c r="F1745" s="80"/>
      <c r="G1745" s="80"/>
      <c r="H1745" s="80"/>
      <c r="I1745" s="80"/>
      <c r="J1745" s="311"/>
    </row>
    <row r="1746" spans="1:10">
      <c r="A1746" s="68"/>
      <c r="B1746" s="77" t="s">
        <v>183</v>
      </c>
      <c r="C1746" s="78"/>
      <c r="D1746" s="80"/>
      <c r="E1746" s="80"/>
      <c r="F1746" s="80"/>
      <c r="G1746" s="80"/>
      <c r="H1746" s="80"/>
      <c r="I1746" s="80"/>
      <c r="J1746" s="311"/>
    </row>
    <row r="1747" spans="1:10">
      <c r="A1747" s="68"/>
      <c r="B1747" s="77" t="s">
        <v>183</v>
      </c>
      <c r="C1747" s="78"/>
      <c r="D1747" s="80"/>
      <c r="E1747" s="80"/>
      <c r="F1747" s="80"/>
      <c r="G1747" s="80"/>
      <c r="H1747" s="80"/>
      <c r="I1747" s="80"/>
      <c r="J1747" s="311"/>
    </row>
    <row r="1748" spans="1:10">
      <c r="A1748" s="68"/>
      <c r="B1748" s="73"/>
      <c r="C1748" s="81"/>
      <c r="D1748" s="75"/>
      <c r="E1748" s="75"/>
      <c r="F1748" s="75"/>
      <c r="G1748" s="75" t="s">
        <v>277</v>
      </c>
      <c r="H1748" s="75"/>
      <c r="I1748" s="75"/>
      <c r="J1748" s="83">
        <f>+SUBTOTAL(9,J1741:J1747)</f>
        <v>0</v>
      </c>
    </row>
    <row r="1749" spans="1:10">
      <c r="A1749" s="68"/>
      <c r="B1749" s="73" t="s">
        <v>278</v>
      </c>
      <c r="C1749" s="81"/>
      <c r="D1749" s="75"/>
      <c r="E1749" s="75"/>
      <c r="F1749" s="75"/>
      <c r="G1749" s="75"/>
      <c r="H1749" s="75"/>
      <c r="I1749" s="75"/>
      <c r="J1749" s="83">
        <f>+SUBTOTAL(9,J1723:J1747)</f>
        <v>13.579999999999998</v>
      </c>
    </row>
    <row r="1750" spans="1:10">
      <c r="A1750" s="68"/>
      <c r="B1750" s="73" t="s">
        <v>279</v>
      </c>
      <c r="C1750" s="81"/>
      <c r="D1750" s="75">
        <v>0</v>
      </c>
      <c r="E1750" s="75"/>
      <c r="F1750" s="75"/>
      <c r="G1750" s="75"/>
      <c r="H1750" s="75"/>
      <c r="I1750" s="75"/>
      <c r="J1750" s="83">
        <f>+ROUND(J1749*D1750/100,2)</f>
        <v>0</v>
      </c>
    </row>
    <row r="1751" spans="1:10" ht="14.4" thickBot="1">
      <c r="A1751" s="68"/>
      <c r="B1751" s="73" t="s">
        <v>280</v>
      </c>
      <c r="C1751" s="81"/>
      <c r="D1751" s="75"/>
      <c r="E1751" s="75"/>
      <c r="F1751" s="75"/>
      <c r="G1751" s="75"/>
      <c r="H1751" s="75"/>
      <c r="I1751" s="75"/>
      <c r="J1751" s="83">
        <f>+J1749+ J1750</f>
        <v>13.579999999999998</v>
      </c>
    </row>
    <row r="1752" spans="1:10">
      <c r="A1752" s="68"/>
      <c r="B1752" s="69" t="s">
        <v>213</v>
      </c>
      <c r="C1752" s="70"/>
      <c r="D1752" s="72"/>
      <c r="E1752" s="72"/>
      <c r="F1752" s="72" t="s">
        <v>783</v>
      </c>
      <c r="G1752" s="72"/>
      <c r="H1752" s="72"/>
      <c r="I1752" s="72" t="s">
        <v>784</v>
      </c>
      <c r="J1752" s="310"/>
    </row>
    <row r="1753" spans="1:10">
      <c r="A1753" s="68"/>
      <c r="B1753" s="77" t="s">
        <v>785</v>
      </c>
      <c r="C1753" s="68"/>
      <c r="D1753" s="79"/>
      <c r="E1753" s="79"/>
      <c r="F1753" s="79" t="s">
        <v>786</v>
      </c>
      <c r="G1753" s="79"/>
      <c r="H1753" s="79"/>
      <c r="I1753" s="79"/>
      <c r="J1753" s="316"/>
    </row>
    <row r="1754" spans="1:10">
      <c r="A1754" s="68"/>
      <c r="B1754" s="77" t="s">
        <v>787</v>
      </c>
      <c r="C1754" s="68"/>
      <c r="D1754" s="79"/>
      <c r="E1754" s="79"/>
      <c r="F1754" s="79" t="s">
        <v>788</v>
      </c>
      <c r="G1754" s="79"/>
      <c r="H1754" s="79"/>
      <c r="I1754" s="79"/>
      <c r="J1754" s="316"/>
    </row>
    <row r="1755" spans="1:10" ht="14.4" thickBot="1">
      <c r="A1755" s="68"/>
      <c r="B1755" s="84" t="s">
        <v>789</v>
      </c>
      <c r="C1755" s="68"/>
      <c r="D1755" s="79"/>
      <c r="E1755" s="79"/>
      <c r="F1755" s="79"/>
      <c r="G1755" s="79"/>
      <c r="H1755" s="79"/>
      <c r="I1755" s="79"/>
      <c r="J1755" s="317"/>
    </row>
    <row r="1756" spans="1:10">
      <c r="A1756" s="68"/>
      <c r="B1756" s="70"/>
      <c r="C1756" s="70"/>
      <c r="D1756" s="72"/>
      <c r="E1756" s="72"/>
      <c r="F1756" s="72"/>
      <c r="G1756" s="72"/>
      <c r="H1756" s="72"/>
      <c r="I1756" s="72"/>
      <c r="J1756" s="72"/>
    </row>
    <row r="1757" spans="1:10" ht="14.4" thickBot="1">
      <c r="A1757" s="68"/>
      <c r="B1757" s="68"/>
      <c r="C1757" s="68"/>
      <c r="D1757" s="79"/>
      <c r="E1757" s="79"/>
      <c r="F1757" s="79"/>
      <c r="G1757" s="79"/>
      <c r="H1757" s="79"/>
      <c r="I1757" s="79"/>
      <c r="J1757" s="79"/>
    </row>
    <row r="1758" spans="1:10">
      <c r="A1758" s="68"/>
      <c r="B1758" s="69"/>
      <c r="C1758" s="70"/>
      <c r="D1758" s="71" t="s">
        <v>246</v>
      </c>
      <c r="E1758" s="71"/>
      <c r="F1758" s="71"/>
      <c r="G1758" s="72"/>
      <c r="H1758" s="72"/>
      <c r="I1758" s="72"/>
      <c r="J1758" s="310"/>
    </row>
    <row r="1759" spans="1:10">
      <c r="A1759" s="68"/>
      <c r="B1759" s="73" t="s">
        <v>247</v>
      </c>
      <c r="C1759" s="74" t="s">
        <v>69</v>
      </c>
      <c r="D1759" s="75"/>
      <c r="E1759" s="75"/>
      <c r="F1759" s="75"/>
      <c r="G1759" s="75"/>
      <c r="H1759" s="76" t="s">
        <v>759</v>
      </c>
      <c r="I1759" s="75"/>
      <c r="J1759" s="83" t="s">
        <v>248</v>
      </c>
    </row>
    <row r="1760" spans="1:10">
      <c r="A1760" s="68"/>
      <c r="B1760" s="77" t="s">
        <v>183</v>
      </c>
      <c r="C1760" s="78" t="s">
        <v>863</v>
      </c>
      <c r="D1760" s="79"/>
      <c r="E1760" s="79"/>
      <c r="F1760" s="79"/>
      <c r="G1760" s="79"/>
      <c r="H1760" s="80" t="s">
        <v>761</v>
      </c>
      <c r="I1760" s="79"/>
      <c r="J1760" s="311" t="s">
        <v>186</v>
      </c>
    </row>
    <row r="1761" spans="1:10">
      <c r="A1761" s="68"/>
      <c r="B1761" s="73"/>
      <c r="C1761" s="74"/>
      <c r="D1761" s="75"/>
      <c r="E1761" s="76"/>
      <c r="F1761" s="76" t="s">
        <v>249</v>
      </c>
      <c r="G1761" s="76"/>
      <c r="H1761" s="76" t="s">
        <v>250</v>
      </c>
      <c r="I1761" s="76"/>
      <c r="J1761" s="83" t="s">
        <v>762</v>
      </c>
    </row>
    <row r="1762" spans="1:10">
      <c r="A1762" s="68"/>
      <c r="B1762" s="77" t="s">
        <v>247</v>
      </c>
      <c r="C1762" s="78" t="s">
        <v>251</v>
      </c>
      <c r="D1762" s="79"/>
      <c r="E1762" s="80" t="s">
        <v>182</v>
      </c>
      <c r="F1762" s="76" t="s">
        <v>252</v>
      </c>
      <c r="G1762" s="76" t="s">
        <v>253</v>
      </c>
      <c r="H1762" s="76" t="s">
        <v>252</v>
      </c>
      <c r="I1762" s="312" t="s">
        <v>253</v>
      </c>
      <c r="J1762" s="311" t="s">
        <v>763</v>
      </c>
    </row>
    <row r="1763" spans="1:10">
      <c r="A1763" s="68"/>
      <c r="B1763" s="313" t="s">
        <v>374</v>
      </c>
      <c r="C1763" s="74" t="s">
        <v>375</v>
      </c>
      <c r="D1763" s="75"/>
      <c r="E1763" s="76">
        <v>1</v>
      </c>
      <c r="F1763" s="76">
        <v>0.3</v>
      </c>
      <c r="G1763" s="76">
        <v>0.7</v>
      </c>
      <c r="H1763" s="76">
        <v>152.22</v>
      </c>
      <c r="I1763" s="76">
        <v>58.52</v>
      </c>
      <c r="J1763" s="83">
        <f>+ROUND(E1763* ((F1763*H1763) + (G1763*I1763)),2)</f>
        <v>86.63</v>
      </c>
    </row>
    <row r="1764" spans="1:10">
      <c r="A1764" s="68"/>
      <c r="B1764" s="77" t="s">
        <v>183</v>
      </c>
      <c r="C1764" s="78"/>
      <c r="D1764" s="79"/>
      <c r="E1764" s="80"/>
      <c r="F1764" s="80"/>
      <c r="G1764" s="80"/>
      <c r="H1764" s="80"/>
      <c r="I1764" s="80"/>
      <c r="J1764" s="311"/>
    </row>
    <row r="1765" spans="1:10">
      <c r="A1765" s="68"/>
      <c r="B1765" s="77" t="s">
        <v>183</v>
      </c>
      <c r="C1765" s="78"/>
      <c r="D1765" s="79"/>
      <c r="E1765" s="80"/>
      <c r="F1765" s="80"/>
      <c r="G1765" s="80"/>
      <c r="H1765" s="80"/>
      <c r="I1765" s="80"/>
      <c r="J1765" s="311"/>
    </row>
    <row r="1766" spans="1:10">
      <c r="A1766" s="68"/>
      <c r="B1766" s="77" t="s">
        <v>183</v>
      </c>
      <c r="C1766" s="78"/>
      <c r="D1766" s="79"/>
      <c r="E1766" s="80"/>
      <c r="F1766" s="80"/>
      <c r="G1766" s="80"/>
      <c r="H1766" s="80"/>
      <c r="I1766" s="80"/>
      <c r="J1766" s="311"/>
    </row>
    <row r="1767" spans="1:10">
      <c r="A1767" s="68"/>
      <c r="B1767" s="77" t="s">
        <v>183</v>
      </c>
      <c r="C1767" s="78"/>
      <c r="D1767" s="79"/>
      <c r="E1767" s="80"/>
      <c r="F1767" s="80"/>
      <c r="G1767" s="80"/>
      <c r="H1767" s="80"/>
      <c r="I1767" s="80"/>
      <c r="J1767" s="311"/>
    </row>
    <row r="1768" spans="1:10">
      <c r="A1768" s="68"/>
      <c r="B1768" s="77" t="s">
        <v>183</v>
      </c>
      <c r="C1768" s="78"/>
      <c r="D1768" s="79"/>
      <c r="E1768" s="80"/>
      <c r="F1768" s="80"/>
      <c r="G1768" s="80"/>
      <c r="H1768" s="80"/>
      <c r="I1768" s="80"/>
      <c r="J1768" s="311"/>
    </row>
    <row r="1769" spans="1:10">
      <c r="A1769" s="68"/>
      <c r="B1769" s="77" t="s">
        <v>183</v>
      </c>
      <c r="C1769" s="78"/>
      <c r="D1769" s="79"/>
      <c r="E1769" s="80"/>
      <c r="F1769" s="80"/>
      <c r="G1769" s="80"/>
      <c r="H1769" s="80"/>
      <c r="I1769" s="80"/>
      <c r="J1769" s="311"/>
    </row>
    <row r="1770" spans="1:10">
      <c r="A1770" s="68"/>
      <c r="B1770" s="73"/>
      <c r="C1770" s="81"/>
      <c r="D1770" s="75"/>
      <c r="E1770" s="75"/>
      <c r="F1770" s="75"/>
      <c r="G1770" s="75" t="s">
        <v>764</v>
      </c>
      <c r="H1770" s="75"/>
      <c r="I1770" s="75"/>
      <c r="J1770" s="83">
        <f>+SUBTOTAL(9,J1763:J1769)</f>
        <v>86.63</v>
      </c>
    </row>
    <row r="1771" spans="1:10">
      <c r="A1771" s="68"/>
      <c r="B1771" s="73" t="s">
        <v>247</v>
      </c>
      <c r="C1771" s="74" t="s">
        <v>765</v>
      </c>
      <c r="D1771" s="75"/>
      <c r="E1771" s="75"/>
      <c r="F1771" s="75"/>
      <c r="G1771" s="75"/>
      <c r="H1771" s="76" t="s">
        <v>182</v>
      </c>
      <c r="I1771" s="76" t="s">
        <v>766</v>
      </c>
      <c r="J1771" s="83" t="s">
        <v>767</v>
      </c>
    </row>
    <row r="1772" spans="1:10">
      <c r="A1772" s="68"/>
      <c r="B1772" s="73" t="s">
        <v>258</v>
      </c>
      <c r="C1772" s="74" t="s">
        <v>259</v>
      </c>
      <c r="D1772" s="75"/>
      <c r="E1772" s="75"/>
      <c r="F1772" s="75"/>
      <c r="G1772" s="75"/>
      <c r="H1772" s="76">
        <v>10</v>
      </c>
      <c r="I1772" s="76">
        <v>21.04</v>
      </c>
      <c r="J1772" s="83">
        <f>+ROUND(H1772*I1772,2)</f>
        <v>210.4</v>
      </c>
    </row>
    <row r="1773" spans="1:10">
      <c r="A1773" s="68"/>
      <c r="B1773" s="77" t="s">
        <v>183</v>
      </c>
      <c r="C1773" s="78"/>
      <c r="D1773" s="79"/>
      <c r="E1773" s="79"/>
      <c r="F1773" s="79"/>
      <c r="G1773" s="79"/>
      <c r="H1773" s="80"/>
      <c r="I1773" s="80"/>
      <c r="J1773" s="311"/>
    </row>
    <row r="1774" spans="1:10">
      <c r="A1774" s="68"/>
      <c r="B1774" s="77" t="s">
        <v>183</v>
      </c>
      <c r="C1774" s="78"/>
      <c r="D1774" s="79"/>
      <c r="E1774" s="79"/>
      <c r="F1774" s="79"/>
      <c r="G1774" s="79"/>
      <c r="H1774" s="80"/>
      <c r="I1774" s="80"/>
      <c r="J1774" s="311"/>
    </row>
    <row r="1775" spans="1:10">
      <c r="A1775" s="68"/>
      <c r="B1775" s="77" t="s">
        <v>183</v>
      </c>
      <c r="C1775" s="78"/>
      <c r="D1775" s="79"/>
      <c r="E1775" s="79"/>
      <c r="F1775" s="79"/>
      <c r="G1775" s="79"/>
      <c r="H1775" s="80"/>
      <c r="I1775" s="80"/>
      <c r="J1775" s="311"/>
    </row>
    <row r="1776" spans="1:10">
      <c r="A1776" s="68"/>
      <c r="B1776" s="77" t="s">
        <v>183</v>
      </c>
      <c r="C1776" s="78"/>
      <c r="D1776" s="79"/>
      <c r="E1776" s="79"/>
      <c r="F1776" s="79"/>
      <c r="G1776" s="79"/>
      <c r="H1776" s="80"/>
      <c r="I1776" s="80"/>
      <c r="J1776" s="311"/>
    </row>
    <row r="1777" spans="1:10">
      <c r="A1777" s="68"/>
      <c r="B1777" s="77" t="s">
        <v>183</v>
      </c>
      <c r="C1777" s="78"/>
      <c r="D1777" s="79"/>
      <c r="E1777" s="79"/>
      <c r="F1777" s="79"/>
      <c r="G1777" s="79"/>
      <c r="H1777" s="80"/>
      <c r="I1777" s="80"/>
      <c r="J1777" s="311"/>
    </row>
    <row r="1778" spans="1:10">
      <c r="A1778" s="68"/>
      <c r="B1778" s="77" t="s">
        <v>183</v>
      </c>
      <c r="C1778" s="78"/>
      <c r="D1778" s="79"/>
      <c r="E1778" s="79"/>
      <c r="F1778" s="79"/>
      <c r="G1778" s="79"/>
      <c r="H1778" s="80"/>
      <c r="I1778" s="80"/>
      <c r="J1778" s="311"/>
    </row>
    <row r="1779" spans="1:10">
      <c r="A1779" s="68"/>
      <c r="B1779" s="73"/>
      <c r="C1779" s="81"/>
      <c r="D1779" s="75"/>
      <c r="E1779" s="75"/>
      <c r="F1779" s="75"/>
      <c r="G1779" s="75" t="s">
        <v>768</v>
      </c>
      <c r="H1779" s="75"/>
      <c r="I1779" s="75"/>
      <c r="J1779" s="83">
        <f>+SUBTOTAL(9,J1772:J1778)</f>
        <v>210.4</v>
      </c>
    </row>
    <row r="1780" spans="1:10">
      <c r="A1780" s="68"/>
      <c r="B1780" s="73"/>
      <c r="C1780" s="81"/>
      <c r="D1780" s="75"/>
      <c r="E1780" s="75"/>
      <c r="F1780" s="75" t="s">
        <v>769</v>
      </c>
      <c r="G1780" s="75"/>
      <c r="H1780" s="75"/>
      <c r="I1780" s="75">
        <v>0</v>
      </c>
      <c r="J1780" s="83">
        <f>+ROUND(I1780*J1779,2)</f>
        <v>0</v>
      </c>
    </row>
    <row r="1781" spans="1:10">
      <c r="A1781" s="68"/>
      <c r="B1781" s="73"/>
      <c r="C1781" s="81"/>
      <c r="D1781" s="75"/>
      <c r="E1781" s="75"/>
      <c r="F1781" s="75" t="s">
        <v>260</v>
      </c>
      <c r="G1781" s="75"/>
      <c r="H1781" s="75"/>
      <c r="I1781" s="75"/>
      <c r="J1781" s="83">
        <f>+SUBTOTAL(9,J1772:J1780)</f>
        <v>210.4</v>
      </c>
    </row>
    <row r="1782" spans="1:10">
      <c r="A1782" s="68"/>
      <c r="B1782" s="82"/>
      <c r="C1782" s="81"/>
      <c r="D1782" s="75"/>
      <c r="E1782" s="75"/>
      <c r="F1782" s="75"/>
      <c r="G1782" s="75" t="s">
        <v>770</v>
      </c>
      <c r="H1782" s="75"/>
      <c r="I1782" s="75"/>
      <c r="J1782" s="315">
        <f>+SUBTOTAL(9,J1763:J1781)</f>
        <v>297.02999999999997</v>
      </c>
    </row>
    <row r="1783" spans="1:10">
      <c r="A1783" s="68"/>
      <c r="B1783" s="82"/>
      <c r="C1783" s="81" t="s">
        <v>261</v>
      </c>
      <c r="D1783" s="75">
        <v>100</v>
      </c>
      <c r="E1783" s="75"/>
      <c r="F1783" s="75"/>
      <c r="G1783" s="75" t="s">
        <v>262</v>
      </c>
      <c r="H1783" s="75"/>
      <c r="I1783" s="75"/>
      <c r="J1783" s="315">
        <f>+ROUND(J1782/D1783,2)</f>
        <v>2.97</v>
      </c>
    </row>
    <row r="1784" spans="1:10">
      <c r="A1784" s="68"/>
      <c r="B1784" s="73" t="s">
        <v>247</v>
      </c>
      <c r="C1784" s="74" t="s">
        <v>263</v>
      </c>
      <c r="D1784" s="75"/>
      <c r="E1784" s="75"/>
      <c r="F1784" s="75"/>
      <c r="G1784" s="76" t="s">
        <v>248</v>
      </c>
      <c r="H1784" s="76" t="s">
        <v>771</v>
      </c>
      <c r="I1784" s="76" t="s">
        <v>264</v>
      </c>
      <c r="J1784" s="83" t="s">
        <v>772</v>
      </c>
    </row>
    <row r="1785" spans="1:10">
      <c r="A1785" s="68"/>
      <c r="B1785" s="73" t="s">
        <v>459</v>
      </c>
      <c r="C1785" s="74" t="s">
        <v>460</v>
      </c>
      <c r="D1785" s="75"/>
      <c r="E1785" s="75"/>
      <c r="F1785" s="75"/>
      <c r="G1785" s="76" t="s">
        <v>311</v>
      </c>
      <c r="H1785" s="76">
        <v>0.57999999999999996</v>
      </c>
      <c r="I1785" s="76">
        <v>0.2</v>
      </c>
      <c r="J1785" s="83">
        <f>+ROUND(H1785*I1785,2)</f>
        <v>0.12</v>
      </c>
    </row>
    <row r="1786" spans="1:10">
      <c r="A1786" s="68"/>
      <c r="B1786" s="77" t="s">
        <v>461</v>
      </c>
      <c r="C1786" s="78" t="s">
        <v>647</v>
      </c>
      <c r="D1786" s="79"/>
      <c r="E1786" s="79"/>
      <c r="F1786" s="79"/>
      <c r="G1786" s="80" t="s">
        <v>189</v>
      </c>
      <c r="H1786" s="80">
        <v>3.87</v>
      </c>
      <c r="I1786" s="80">
        <v>3.8E-3</v>
      </c>
      <c r="J1786" s="311">
        <f>+ROUND(H1786*I1786,2)</f>
        <v>0.01</v>
      </c>
    </row>
    <row r="1787" spans="1:10">
      <c r="A1787" s="68"/>
      <c r="B1787" s="77" t="s">
        <v>462</v>
      </c>
      <c r="C1787" s="78" t="s">
        <v>463</v>
      </c>
      <c r="D1787" s="79"/>
      <c r="E1787" s="79"/>
      <c r="F1787" s="79"/>
      <c r="G1787" s="80" t="s">
        <v>187</v>
      </c>
      <c r="H1787" s="80">
        <v>30.45</v>
      </c>
      <c r="I1787" s="80">
        <v>2.0000000000000001E-4</v>
      </c>
      <c r="J1787" s="311">
        <f>+ROUND(H1787*I1787,2)</f>
        <v>0.01</v>
      </c>
    </row>
    <row r="1788" spans="1:10">
      <c r="A1788" s="68"/>
      <c r="B1788" s="77" t="s">
        <v>183</v>
      </c>
      <c r="C1788" s="78"/>
      <c r="D1788" s="79"/>
      <c r="E1788" s="79"/>
      <c r="F1788" s="79"/>
      <c r="G1788" s="80"/>
      <c r="H1788" s="80"/>
      <c r="I1788" s="80"/>
      <c r="J1788" s="311"/>
    </row>
    <row r="1789" spans="1:10">
      <c r="A1789" s="68"/>
      <c r="B1789" s="77" t="s">
        <v>183</v>
      </c>
      <c r="C1789" s="78"/>
      <c r="D1789" s="79"/>
      <c r="E1789" s="79"/>
      <c r="F1789" s="79"/>
      <c r="G1789" s="80"/>
      <c r="H1789" s="80"/>
      <c r="I1789" s="80"/>
      <c r="J1789" s="311"/>
    </row>
    <row r="1790" spans="1:10">
      <c r="A1790" s="68"/>
      <c r="B1790" s="77" t="s">
        <v>183</v>
      </c>
      <c r="C1790" s="78"/>
      <c r="D1790" s="79"/>
      <c r="E1790" s="79"/>
      <c r="F1790" s="79"/>
      <c r="G1790" s="80"/>
      <c r="H1790" s="80"/>
      <c r="I1790" s="80"/>
      <c r="J1790" s="311"/>
    </row>
    <row r="1791" spans="1:10">
      <c r="A1791" s="68"/>
      <c r="B1791" s="77" t="s">
        <v>183</v>
      </c>
      <c r="C1791" s="78"/>
      <c r="D1791" s="79"/>
      <c r="E1791" s="79"/>
      <c r="F1791" s="79"/>
      <c r="G1791" s="80"/>
      <c r="H1791" s="80"/>
      <c r="I1791" s="80"/>
      <c r="J1791" s="311"/>
    </row>
    <row r="1792" spans="1:10">
      <c r="A1792" s="68"/>
      <c r="B1792" s="73"/>
      <c r="C1792" s="81"/>
      <c r="D1792" s="75"/>
      <c r="E1792" s="75"/>
      <c r="F1792" s="75"/>
      <c r="G1792" s="75" t="s">
        <v>268</v>
      </c>
      <c r="H1792" s="75"/>
      <c r="I1792" s="75"/>
      <c r="J1792" s="83">
        <f>+SUBTOTAL(9,J1785:J1791)</f>
        <v>0.14000000000000001</v>
      </c>
    </row>
    <row r="1793" spans="1:10">
      <c r="A1793" s="68"/>
      <c r="B1793" s="73" t="s">
        <v>247</v>
      </c>
      <c r="C1793" s="74" t="s">
        <v>269</v>
      </c>
      <c r="D1793" s="75"/>
      <c r="E1793" s="75"/>
      <c r="F1793" s="75"/>
      <c r="G1793" s="76" t="s">
        <v>248</v>
      </c>
      <c r="H1793" s="76" t="s">
        <v>771</v>
      </c>
      <c r="I1793" s="76" t="s">
        <v>264</v>
      </c>
      <c r="J1793" s="83" t="s">
        <v>772</v>
      </c>
    </row>
    <row r="1794" spans="1:10">
      <c r="A1794" s="68"/>
      <c r="B1794" s="73" t="s">
        <v>183</v>
      </c>
      <c r="C1794" s="74"/>
      <c r="D1794" s="75"/>
      <c r="E1794" s="75"/>
      <c r="F1794" s="75"/>
      <c r="G1794" s="76"/>
      <c r="H1794" s="76"/>
      <c r="I1794" s="76"/>
      <c r="J1794" s="83"/>
    </row>
    <row r="1795" spans="1:10">
      <c r="A1795" s="68"/>
      <c r="B1795" s="77" t="s">
        <v>183</v>
      </c>
      <c r="C1795" s="78"/>
      <c r="D1795" s="79"/>
      <c r="E1795" s="79"/>
      <c r="F1795" s="79"/>
      <c r="G1795" s="80"/>
      <c r="H1795" s="80"/>
      <c r="I1795" s="80"/>
      <c r="J1795" s="311"/>
    </row>
    <row r="1796" spans="1:10">
      <c r="A1796" s="68"/>
      <c r="B1796" s="77" t="s">
        <v>183</v>
      </c>
      <c r="C1796" s="78"/>
      <c r="D1796" s="79"/>
      <c r="E1796" s="79"/>
      <c r="F1796" s="79"/>
      <c r="G1796" s="80"/>
      <c r="H1796" s="80"/>
      <c r="I1796" s="80"/>
      <c r="J1796" s="311"/>
    </row>
    <row r="1797" spans="1:10">
      <c r="A1797" s="68"/>
      <c r="B1797" s="77" t="s">
        <v>183</v>
      </c>
      <c r="C1797" s="78"/>
      <c r="D1797" s="79"/>
      <c r="E1797" s="79"/>
      <c r="F1797" s="79"/>
      <c r="G1797" s="80"/>
      <c r="H1797" s="80"/>
      <c r="I1797" s="80"/>
      <c r="J1797" s="311"/>
    </row>
    <row r="1798" spans="1:10">
      <c r="A1798" s="68"/>
      <c r="B1798" s="77" t="s">
        <v>183</v>
      </c>
      <c r="C1798" s="78"/>
      <c r="D1798" s="79"/>
      <c r="E1798" s="79"/>
      <c r="F1798" s="79"/>
      <c r="G1798" s="80"/>
      <c r="H1798" s="80"/>
      <c r="I1798" s="80"/>
      <c r="J1798" s="311"/>
    </row>
    <row r="1799" spans="1:10">
      <c r="A1799" s="68"/>
      <c r="B1799" s="73"/>
      <c r="C1799" s="81"/>
      <c r="D1799" s="75"/>
      <c r="E1799" s="75"/>
      <c r="F1799" s="75"/>
      <c r="G1799" s="75" t="s">
        <v>270</v>
      </c>
      <c r="H1799" s="75"/>
      <c r="I1799" s="75"/>
      <c r="J1799" s="83">
        <f>+SUBTOTAL(9,J1794:J1798)</f>
        <v>0</v>
      </c>
    </row>
    <row r="1800" spans="1:10">
      <c r="A1800" s="68"/>
      <c r="B1800" s="73" t="s">
        <v>247</v>
      </c>
      <c r="C1800" s="74" t="s">
        <v>273</v>
      </c>
      <c r="D1800" s="76" t="s">
        <v>274</v>
      </c>
      <c r="E1800" s="76" t="s">
        <v>777</v>
      </c>
      <c r="F1800" s="76" t="s">
        <v>778</v>
      </c>
      <c r="G1800" s="76" t="s">
        <v>779</v>
      </c>
      <c r="H1800" s="76" t="s">
        <v>780</v>
      </c>
      <c r="I1800" s="76" t="s">
        <v>264</v>
      </c>
      <c r="J1800" s="83" t="s">
        <v>781</v>
      </c>
    </row>
    <row r="1801" spans="1:10">
      <c r="A1801" s="68"/>
      <c r="B1801" s="73" t="s">
        <v>464</v>
      </c>
      <c r="C1801" s="74" t="s">
        <v>465</v>
      </c>
      <c r="D1801" s="76" t="s">
        <v>275</v>
      </c>
      <c r="E1801" s="76">
        <v>0</v>
      </c>
      <c r="F1801" s="76">
        <v>1.93</v>
      </c>
      <c r="G1801" s="76">
        <v>1.93</v>
      </c>
      <c r="H1801" s="76">
        <v>0.74</v>
      </c>
      <c r="I1801" s="76">
        <v>2.0000000000000001E-4</v>
      </c>
      <c r="J1801" s="83">
        <f>+ROUND(G1801*H1801*I1801,2)</f>
        <v>0</v>
      </c>
    </row>
    <row r="1802" spans="1:10">
      <c r="A1802" s="68"/>
      <c r="B1802" s="77" t="s">
        <v>183</v>
      </c>
      <c r="C1802" s="78"/>
      <c r="D1802" s="80"/>
      <c r="E1802" s="80"/>
      <c r="F1802" s="80"/>
      <c r="G1802" s="80"/>
      <c r="H1802" s="80"/>
      <c r="I1802" s="80"/>
      <c r="J1802" s="311"/>
    </row>
    <row r="1803" spans="1:10">
      <c r="A1803" s="68"/>
      <c r="B1803" s="77" t="s">
        <v>183</v>
      </c>
      <c r="C1803" s="78"/>
      <c r="D1803" s="80"/>
      <c r="E1803" s="80"/>
      <c r="F1803" s="80"/>
      <c r="G1803" s="80"/>
      <c r="H1803" s="80"/>
      <c r="I1803" s="80"/>
      <c r="J1803" s="311"/>
    </row>
    <row r="1804" spans="1:10">
      <c r="A1804" s="68"/>
      <c r="B1804" s="77" t="s">
        <v>183</v>
      </c>
      <c r="C1804" s="78"/>
      <c r="D1804" s="80"/>
      <c r="E1804" s="80"/>
      <c r="F1804" s="80"/>
      <c r="G1804" s="80"/>
      <c r="H1804" s="80"/>
      <c r="I1804" s="80"/>
      <c r="J1804" s="311"/>
    </row>
    <row r="1805" spans="1:10">
      <c r="A1805" s="68"/>
      <c r="B1805" s="77" t="s">
        <v>183</v>
      </c>
      <c r="C1805" s="78"/>
      <c r="D1805" s="80"/>
      <c r="E1805" s="80"/>
      <c r="F1805" s="80"/>
      <c r="G1805" s="80"/>
      <c r="H1805" s="80"/>
      <c r="I1805" s="80"/>
      <c r="J1805" s="311"/>
    </row>
    <row r="1806" spans="1:10">
      <c r="A1806" s="68"/>
      <c r="B1806" s="77" t="s">
        <v>183</v>
      </c>
      <c r="C1806" s="78"/>
      <c r="D1806" s="80"/>
      <c r="E1806" s="80"/>
      <c r="F1806" s="80"/>
      <c r="G1806" s="80"/>
      <c r="H1806" s="80"/>
      <c r="I1806" s="80"/>
      <c r="J1806" s="311"/>
    </row>
    <row r="1807" spans="1:10">
      <c r="A1807" s="68"/>
      <c r="B1807" s="77" t="s">
        <v>183</v>
      </c>
      <c r="C1807" s="78"/>
      <c r="D1807" s="80"/>
      <c r="E1807" s="80"/>
      <c r="F1807" s="80"/>
      <c r="G1807" s="80"/>
      <c r="H1807" s="80"/>
      <c r="I1807" s="80"/>
      <c r="J1807" s="311"/>
    </row>
    <row r="1808" spans="1:10">
      <c r="A1808" s="68"/>
      <c r="B1808" s="73"/>
      <c r="C1808" s="81"/>
      <c r="D1808" s="75"/>
      <c r="E1808" s="75"/>
      <c r="F1808" s="75"/>
      <c r="G1808" s="75" t="s">
        <v>277</v>
      </c>
      <c r="H1808" s="75"/>
      <c r="I1808" s="75"/>
      <c r="J1808" s="83">
        <f>+SUBTOTAL(9,J1801:J1807)</f>
        <v>0</v>
      </c>
    </row>
    <row r="1809" spans="1:10">
      <c r="A1809" s="68"/>
      <c r="B1809" s="73" t="s">
        <v>278</v>
      </c>
      <c r="C1809" s="81"/>
      <c r="D1809" s="75"/>
      <c r="E1809" s="75"/>
      <c r="F1809" s="75"/>
      <c r="G1809" s="75"/>
      <c r="H1809" s="75"/>
      <c r="I1809" s="75"/>
      <c r="J1809" s="83">
        <f>+SUBTOTAL(9,J1783:J1807)</f>
        <v>3.11</v>
      </c>
    </row>
    <row r="1810" spans="1:10">
      <c r="A1810" s="68"/>
      <c r="B1810" s="73" t="s">
        <v>279</v>
      </c>
      <c r="C1810" s="81"/>
      <c r="D1810" s="75">
        <v>0</v>
      </c>
      <c r="E1810" s="75"/>
      <c r="F1810" s="75"/>
      <c r="G1810" s="75"/>
      <c r="H1810" s="75"/>
      <c r="I1810" s="75"/>
      <c r="J1810" s="83">
        <f>+ROUND(J1809*D1810/100,2)</f>
        <v>0</v>
      </c>
    </row>
    <row r="1811" spans="1:10" ht="14.4" thickBot="1">
      <c r="A1811" s="68"/>
      <c r="B1811" s="73" t="s">
        <v>280</v>
      </c>
      <c r="C1811" s="81"/>
      <c r="D1811" s="75"/>
      <c r="E1811" s="75"/>
      <c r="F1811" s="75"/>
      <c r="G1811" s="75"/>
      <c r="H1811" s="75"/>
      <c r="I1811" s="75"/>
      <c r="J1811" s="83">
        <f>+J1809+ J1810</f>
        <v>3.11</v>
      </c>
    </row>
    <row r="1812" spans="1:10">
      <c r="A1812" s="68"/>
      <c r="B1812" s="69" t="s">
        <v>213</v>
      </c>
      <c r="C1812" s="70"/>
      <c r="D1812" s="72"/>
      <c r="E1812" s="72"/>
      <c r="F1812" s="72" t="s">
        <v>783</v>
      </c>
      <c r="G1812" s="72"/>
      <c r="H1812" s="72"/>
      <c r="I1812" s="72" t="s">
        <v>784</v>
      </c>
      <c r="J1812" s="310"/>
    </row>
    <row r="1813" spans="1:10">
      <c r="A1813" s="68"/>
      <c r="B1813" s="77" t="s">
        <v>785</v>
      </c>
      <c r="C1813" s="68"/>
      <c r="D1813" s="79"/>
      <c r="E1813" s="79"/>
      <c r="F1813" s="79" t="s">
        <v>786</v>
      </c>
      <c r="G1813" s="79"/>
      <c r="H1813" s="79"/>
      <c r="I1813" s="79"/>
      <c r="J1813" s="316"/>
    </row>
    <row r="1814" spans="1:10">
      <c r="A1814" s="68"/>
      <c r="B1814" s="77" t="s">
        <v>787</v>
      </c>
      <c r="C1814" s="68"/>
      <c r="D1814" s="79"/>
      <c r="E1814" s="79"/>
      <c r="F1814" s="79" t="s">
        <v>788</v>
      </c>
      <c r="G1814" s="79"/>
      <c r="H1814" s="79"/>
      <c r="I1814" s="79"/>
      <c r="J1814" s="316"/>
    </row>
    <row r="1815" spans="1:10" ht="14.4" thickBot="1">
      <c r="A1815" s="68"/>
      <c r="B1815" s="84" t="s">
        <v>789</v>
      </c>
      <c r="C1815" s="68"/>
      <c r="D1815" s="79"/>
      <c r="E1815" s="79"/>
      <c r="F1815" s="79"/>
      <c r="G1815" s="79"/>
      <c r="H1815" s="79"/>
      <c r="I1815" s="79"/>
      <c r="J1815" s="317"/>
    </row>
    <row r="1816" spans="1:10">
      <c r="A1816" s="68"/>
      <c r="B1816" s="70"/>
      <c r="C1816" s="70"/>
      <c r="D1816" s="72"/>
      <c r="E1816" s="72"/>
      <c r="F1816" s="72"/>
      <c r="G1816" s="72"/>
      <c r="H1816" s="72"/>
      <c r="I1816" s="72"/>
      <c r="J1816" s="72"/>
    </row>
    <row r="1817" spans="1:10" ht="14.4" thickBot="1">
      <c r="A1817" s="68"/>
      <c r="B1817" s="68"/>
      <c r="C1817" s="68"/>
      <c r="D1817" s="79"/>
      <c r="E1817" s="79"/>
      <c r="F1817" s="79"/>
      <c r="G1817" s="79"/>
      <c r="H1817" s="79"/>
      <c r="I1817" s="79"/>
      <c r="J1817" s="79"/>
    </row>
    <row r="1818" spans="1:10">
      <c r="A1818" s="68"/>
      <c r="B1818" s="69"/>
      <c r="C1818" s="70"/>
      <c r="D1818" s="71" t="s">
        <v>246</v>
      </c>
      <c r="E1818" s="71"/>
      <c r="F1818" s="71"/>
      <c r="G1818" s="72"/>
      <c r="H1818" s="72"/>
      <c r="I1818" s="72"/>
      <c r="J1818" s="310"/>
    </row>
    <row r="1819" spans="1:10">
      <c r="A1819" s="68"/>
      <c r="B1819" s="73" t="s">
        <v>247</v>
      </c>
      <c r="C1819" s="74" t="s">
        <v>69</v>
      </c>
      <c r="D1819" s="75"/>
      <c r="E1819" s="75"/>
      <c r="F1819" s="75"/>
      <c r="G1819" s="75"/>
      <c r="H1819" s="76" t="s">
        <v>759</v>
      </c>
      <c r="I1819" s="75"/>
      <c r="J1819" s="83" t="s">
        <v>248</v>
      </c>
    </row>
    <row r="1820" spans="1:10">
      <c r="A1820" s="68"/>
      <c r="B1820" s="77" t="s">
        <v>183</v>
      </c>
      <c r="C1820" s="78" t="s">
        <v>864</v>
      </c>
      <c r="D1820" s="79"/>
      <c r="E1820" s="79"/>
      <c r="F1820" s="79"/>
      <c r="G1820" s="79"/>
      <c r="H1820" s="80" t="s">
        <v>761</v>
      </c>
      <c r="I1820" s="79"/>
      <c r="J1820" s="311" t="s">
        <v>188</v>
      </c>
    </row>
    <row r="1821" spans="1:10">
      <c r="A1821" s="68"/>
      <c r="B1821" s="73"/>
      <c r="C1821" s="74"/>
      <c r="D1821" s="75"/>
      <c r="E1821" s="76"/>
      <c r="F1821" s="76" t="s">
        <v>249</v>
      </c>
      <c r="G1821" s="76"/>
      <c r="H1821" s="76" t="s">
        <v>250</v>
      </c>
      <c r="I1821" s="76"/>
      <c r="J1821" s="83" t="s">
        <v>762</v>
      </c>
    </row>
    <row r="1822" spans="1:10">
      <c r="A1822" s="68"/>
      <c r="B1822" s="77" t="s">
        <v>247</v>
      </c>
      <c r="C1822" s="78" t="s">
        <v>251</v>
      </c>
      <c r="D1822" s="79"/>
      <c r="E1822" s="80" t="s">
        <v>182</v>
      </c>
      <c r="F1822" s="76" t="s">
        <v>252</v>
      </c>
      <c r="G1822" s="76" t="s">
        <v>253</v>
      </c>
      <c r="H1822" s="76" t="s">
        <v>252</v>
      </c>
      <c r="I1822" s="312" t="s">
        <v>253</v>
      </c>
      <c r="J1822" s="311" t="s">
        <v>763</v>
      </c>
    </row>
    <row r="1823" spans="1:10">
      <c r="A1823" s="68"/>
      <c r="B1823" s="73" t="s">
        <v>183</v>
      </c>
      <c r="C1823" s="74"/>
      <c r="D1823" s="75"/>
      <c r="E1823" s="76"/>
      <c r="F1823" s="76"/>
      <c r="G1823" s="76"/>
      <c r="H1823" s="76"/>
      <c r="I1823" s="76"/>
      <c r="J1823" s="83"/>
    </row>
    <row r="1824" spans="1:10">
      <c r="A1824" s="68"/>
      <c r="B1824" s="77" t="s">
        <v>183</v>
      </c>
      <c r="C1824" s="78"/>
      <c r="D1824" s="79"/>
      <c r="E1824" s="80"/>
      <c r="F1824" s="80"/>
      <c r="G1824" s="80"/>
      <c r="H1824" s="80"/>
      <c r="I1824" s="80"/>
      <c r="J1824" s="311"/>
    </row>
    <row r="1825" spans="1:10">
      <c r="A1825" s="68"/>
      <c r="B1825" s="77" t="s">
        <v>183</v>
      </c>
      <c r="C1825" s="78"/>
      <c r="D1825" s="79"/>
      <c r="E1825" s="80"/>
      <c r="F1825" s="80"/>
      <c r="G1825" s="80"/>
      <c r="H1825" s="80"/>
      <c r="I1825" s="80"/>
      <c r="J1825" s="311"/>
    </row>
    <row r="1826" spans="1:10">
      <c r="A1826" s="68"/>
      <c r="B1826" s="77" t="s">
        <v>183</v>
      </c>
      <c r="C1826" s="78"/>
      <c r="D1826" s="79"/>
      <c r="E1826" s="80"/>
      <c r="F1826" s="80"/>
      <c r="G1826" s="80"/>
      <c r="H1826" s="80"/>
      <c r="I1826" s="80"/>
      <c r="J1826" s="311"/>
    </row>
    <row r="1827" spans="1:10">
      <c r="A1827" s="68"/>
      <c r="B1827" s="77" t="s">
        <v>183</v>
      </c>
      <c r="C1827" s="78"/>
      <c r="D1827" s="79"/>
      <c r="E1827" s="80"/>
      <c r="F1827" s="80"/>
      <c r="G1827" s="80"/>
      <c r="H1827" s="80"/>
      <c r="I1827" s="80"/>
      <c r="J1827" s="311"/>
    </row>
    <row r="1828" spans="1:10">
      <c r="A1828" s="68"/>
      <c r="B1828" s="77" t="s">
        <v>183</v>
      </c>
      <c r="C1828" s="78"/>
      <c r="D1828" s="79"/>
      <c r="E1828" s="80"/>
      <c r="F1828" s="80"/>
      <c r="G1828" s="80"/>
      <c r="H1828" s="80"/>
      <c r="I1828" s="80"/>
      <c r="J1828" s="311"/>
    </row>
    <row r="1829" spans="1:10">
      <c r="A1829" s="68"/>
      <c r="B1829" s="77" t="s">
        <v>183</v>
      </c>
      <c r="C1829" s="78"/>
      <c r="D1829" s="79"/>
      <c r="E1829" s="80"/>
      <c r="F1829" s="80"/>
      <c r="G1829" s="80"/>
      <c r="H1829" s="80"/>
      <c r="I1829" s="80"/>
      <c r="J1829" s="311"/>
    </row>
    <row r="1830" spans="1:10">
      <c r="A1830" s="68"/>
      <c r="B1830" s="73"/>
      <c r="C1830" s="81"/>
      <c r="D1830" s="75"/>
      <c r="E1830" s="75"/>
      <c r="F1830" s="75"/>
      <c r="G1830" s="75" t="s">
        <v>764</v>
      </c>
      <c r="H1830" s="75"/>
      <c r="I1830" s="75"/>
      <c r="J1830" s="83">
        <f>+SUBTOTAL(9,J1823:J1829)</f>
        <v>0</v>
      </c>
    </row>
    <row r="1831" spans="1:10">
      <c r="A1831" s="68"/>
      <c r="B1831" s="73" t="s">
        <v>247</v>
      </c>
      <c r="C1831" s="74" t="s">
        <v>765</v>
      </c>
      <c r="D1831" s="75"/>
      <c r="E1831" s="75"/>
      <c r="F1831" s="75"/>
      <c r="G1831" s="75"/>
      <c r="H1831" s="76" t="s">
        <v>182</v>
      </c>
      <c r="I1831" s="76" t="s">
        <v>766</v>
      </c>
      <c r="J1831" s="83" t="s">
        <v>767</v>
      </c>
    </row>
    <row r="1832" spans="1:10">
      <c r="A1832" s="68"/>
      <c r="B1832" s="73" t="s">
        <v>183</v>
      </c>
      <c r="C1832" s="74"/>
      <c r="D1832" s="75"/>
      <c r="E1832" s="75"/>
      <c r="F1832" s="75"/>
      <c r="G1832" s="75"/>
      <c r="H1832" s="76"/>
      <c r="I1832" s="76"/>
      <c r="J1832" s="83"/>
    </row>
    <row r="1833" spans="1:10">
      <c r="A1833" s="68"/>
      <c r="B1833" s="77" t="s">
        <v>183</v>
      </c>
      <c r="C1833" s="78"/>
      <c r="D1833" s="79"/>
      <c r="E1833" s="79"/>
      <c r="F1833" s="79"/>
      <c r="G1833" s="79"/>
      <c r="H1833" s="80"/>
      <c r="I1833" s="80"/>
      <c r="J1833" s="311"/>
    </row>
    <row r="1834" spans="1:10">
      <c r="A1834" s="68"/>
      <c r="B1834" s="77" t="s">
        <v>183</v>
      </c>
      <c r="C1834" s="78"/>
      <c r="D1834" s="79"/>
      <c r="E1834" s="79"/>
      <c r="F1834" s="79"/>
      <c r="G1834" s="79"/>
      <c r="H1834" s="80"/>
      <c r="I1834" s="80"/>
      <c r="J1834" s="311"/>
    </row>
    <row r="1835" spans="1:10">
      <c r="A1835" s="68"/>
      <c r="B1835" s="77" t="s">
        <v>183</v>
      </c>
      <c r="C1835" s="78"/>
      <c r="D1835" s="79"/>
      <c r="E1835" s="79"/>
      <c r="F1835" s="79"/>
      <c r="G1835" s="79"/>
      <c r="H1835" s="80"/>
      <c r="I1835" s="80"/>
      <c r="J1835" s="311"/>
    </row>
    <row r="1836" spans="1:10">
      <c r="A1836" s="68"/>
      <c r="B1836" s="77" t="s">
        <v>183</v>
      </c>
      <c r="C1836" s="78"/>
      <c r="D1836" s="79"/>
      <c r="E1836" s="79"/>
      <c r="F1836" s="79"/>
      <c r="G1836" s="79"/>
      <c r="H1836" s="80"/>
      <c r="I1836" s="80"/>
      <c r="J1836" s="311"/>
    </row>
    <row r="1837" spans="1:10">
      <c r="A1837" s="68"/>
      <c r="B1837" s="77" t="s">
        <v>183</v>
      </c>
      <c r="C1837" s="78"/>
      <c r="D1837" s="79"/>
      <c r="E1837" s="79"/>
      <c r="F1837" s="79"/>
      <c r="G1837" s="79"/>
      <c r="H1837" s="80"/>
      <c r="I1837" s="80"/>
      <c r="J1837" s="311"/>
    </row>
    <row r="1838" spans="1:10">
      <c r="A1838" s="68"/>
      <c r="B1838" s="77" t="s">
        <v>183</v>
      </c>
      <c r="C1838" s="78"/>
      <c r="D1838" s="79"/>
      <c r="E1838" s="79"/>
      <c r="F1838" s="79"/>
      <c r="G1838" s="79"/>
      <c r="H1838" s="80"/>
      <c r="I1838" s="80"/>
      <c r="J1838" s="311"/>
    </row>
    <row r="1839" spans="1:10">
      <c r="A1839" s="68"/>
      <c r="B1839" s="73"/>
      <c r="C1839" s="81"/>
      <c r="D1839" s="75"/>
      <c r="E1839" s="75"/>
      <c r="F1839" s="75"/>
      <c r="G1839" s="75" t="s">
        <v>768</v>
      </c>
      <c r="H1839" s="75"/>
      <c r="I1839" s="75"/>
      <c r="J1839" s="83">
        <f>+SUBTOTAL(9,J1832:J1838)</f>
        <v>0</v>
      </c>
    </row>
    <row r="1840" spans="1:10">
      <c r="A1840" s="68"/>
      <c r="B1840" s="73"/>
      <c r="C1840" s="81"/>
      <c r="D1840" s="75"/>
      <c r="E1840" s="75"/>
      <c r="F1840" s="75" t="s">
        <v>769</v>
      </c>
      <c r="G1840" s="75"/>
      <c r="H1840" s="75"/>
      <c r="I1840" s="75">
        <v>0</v>
      </c>
      <c r="J1840" s="83">
        <f>+ROUND(I1840*J1839,2)</f>
        <v>0</v>
      </c>
    </row>
    <row r="1841" spans="1:10">
      <c r="A1841" s="68"/>
      <c r="B1841" s="73"/>
      <c r="C1841" s="81"/>
      <c r="D1841" s="75"/>
      <c r="E1841" s="75"/>
      <c r="F1841" s="75" t="s">
        <v>260</v>
      </c>
      <c r="G1841" s="75"/>
      <c r="H1841" s="75"/>
      <c r="I1841" s="75"/>
      <c r="J1841" s="83">
        <f>+SUBTOTAL(9,J1832:J1840)</f>
        <v>0</v>
      </c>
    </row>
    <row r="1842" spans="1:10">
      <c r="A1842" s="68"/>
      <c r="B1842" s="82"/>
      <c r="C1842" s="81"/>
      <c r="D1842" s="75"/>
      <c r="E1842" s="75"/>
      <c r="F1842" s="75"/>
      <c r="G1842" s="75" t="s">
        <v>770</v>
      </c>
      <c r="H1842" s="75"/>
      <c r="I1842" s="75"/>
      <c r="J1842" s="315">
        <f>+SUBTOTAL(9,J1823:J1841)</f>
        <v>0</v>
      </c>
    </row>
    <row r="1843" spans="1:10">
      <c r="A1843" s="68"/>
      <c r="B1843" s="82"/>
      <c r="C1843" s="81" t="s">
        <v>261</v>
      </c>
      <c r="D1843" s="75">
        <v>1</v>
      </c>
      <c r="E1843" s="75"/>
      <c r="F1843" s="75"/>
      <c r="G1843" s="75" t="s">
        <v>262</v>
      </c>
      <c r="H1843" s="75"/>
      <c r="I1843" s="75"/>
      <c r="J1843" s="315">
        <f>+ROUND(J1842/D1843,2)</f>
        <v>0</v>
      </c>
    </row>
    <row r="1844" spans="1:10">
      <c r="A1844" s="68"/>
      <c r="B1844" s="73" t="s">
        <v>247</v>
      </c>
      <c r="C1844" s="74" t="s">
        <v>263</v>
      </c>
      <c r="D1844" s="75"/>
      <c r="E1844" s="75"/>
      <c r="F1844" s="75"/>
      <c r="G1844" s="76" t="s">
        <v>248</v>
      </c>
      <c r="H1844" s="76" t="s">
        <v>771</v>
      </c>
      <c r="I1844" s="76" t="s">
        <v>264</v>
      </c>
      <c r="J1844" s="83" t="s">
        <v>772</v>
      </c>
    </row>
    <row r="1845" spans="1:10">
      <c r="A1845" s="68"/>
      <c r="B1845" s="73" t="s">
        <v>183</v>
      </c>
      <c r="C1845" s="74"/>
      <c r="D1845" s="75"/>
      <c r="E1845" s="75"/>
      <c r="F1845" s="75"/>
      <c r="G1845" s="76"/>
      <c r="H1845" s="76"/>
      <c r="I1845" s="76"/>
      <c r="J1845" s="83"/>
    </row>
    <row r="1846" spans="1:10">
      <c r="A1846" s="68"/>
      <c r="B1846" s="77" t="s">
        <v>183</v>
      </c>
      <c r="C1846" s="78"/>
      <c r="D1846" s="79"/>
      <c r="E1846" s="79"/>
      <c r="F1846" s="79"/>
      <c r="G1846" s="80"/>
      <c r="H1846" s="80"/>
      <c r="I1846" s="80"/>
      <c r="J1846" s="311"/>
    </row>
    <row r="1847" spans="1:10">
      <c r="A1847" s="68"/>
      <c r="B1847" s="77" t="s">
        <v>183</v>
      </c>
      <c r="C1847" s="78"/>
      <c r="D1847" s="79"/>
      <c r="E1847" s="79"/>
      <c r="F1847" s="79"/>
      <c r="G1847" s="80"/>
      <c r="H1847" s="80"/>
      <c r="I1847" s="80"/>
      <c r="J1847" s="311"/>
    </row>
    <row r="1848" spans="1:10">
      <c r="A1848" s="68"/>
      <c r="B1848" s="77" t="s">
        <v>183</v>
      </c>
      <c r="C1848" s="78"/>
      <c r="D1848" s="79"/>
      <c r="E1848" s="79"/>
      <c r="F1848" s="79"/>
      <c r="G1848" s="80"/>
      <c r="H1848" s="80"/>
      <c r="I1848" s="80"/>
      <c r="J1848" s="311"/>
    </row>
    <row r="1849" spans="1:10">
      <c r="A1849" s="68"/>
      <c r="B1849" s="77" t="s">
        <v>183</v>
      </c>
      <c r="C1849" s="78"/>
      <c r="D1849" s="79"/>
      <c r="E1849" s="79"/>
      <c r="F1849" s="79"/>
      <c r="G1849" s="80"/>
      <c r="H1849" s="80"/>
      <c r="I1849" s="80"/>
      <c r="J1849" s="311"/>
    </row>
    <row r="1850" spans="1:10">
      <c r="A1850" s="68"/>
      <c r="B1850" s="77" t="s">
        <v>183</v>
      </c>
      <c r="C1850" s="78"/>
      <c r="D1850" s="79"/>
      <c r="E1850" s="79"/>
      <c r="F1850" s="79"/>
      <c r="G1850" s="80"/>
      <c r="H1850" s="80"/>
      <c r="I1850" s="80"/>
      <c r="J1850" s="311"/>
    </row>
    <row r="1851" spans="1:10">
      <c r="A1851" s="68"/>
      <c r="B1851" s="77" t="s">
        <v>183</v>
      </c>
      <c r="C1851" s="78"/>
      <c r="D1851" s="79"/>
      <c r="E1851" s="79"/>
      <c r="F1851" s="79"/>
      <c r="G1851" s="80"/>
      <c r="H1851" s="80"/>
      <c r="I1851" s="80"/>
      <c r="J1851" s="311"/>
    </row>
    <row r="1852" spans="1:10">
      <c r="A1852" s="68"/>
      <c r="B1852" s="73"/>
      <c r="C1852" s="81"/>
      <c r="D1852" s="75"/>
      <c r="E1852" s="75"/>
      <c r="F1852" s="75"/>
      <c r="G1852" s="75" t="s">
        <v>268</v>
      </c>
      <c r="H1852" s="75"/>
      <c r="I1852" s="75"/>
      <c r="J1852" s="83">
        <f>+SUBTOTAL(9,J1845:J1851)</f>
        <v>0</v>
      </c>
    </row>
    <row r="1853" spans="1:10">
      <c r="A1853" s="68"/>
      <c r="B1853" s="73" t="s">
        <v>247</v>
      </c>
      <c r="C1853" s="74" t="s">
        <v>269</v>
      </c>
      <c r="D1853" s="75"/>
      <c r="E1853" s="75"/>
      <c r="F1853" s="75"/>
      <c r="G1853" s="76" t="s">
        <v>248</v>
      </c>
      <c r="H1853" s="76" t="s">
        <v>771</v>
      </c>
      <c r="I1853" s="76" t="s">
        <v>264</v>
      </c>
      <c r="J1853" s="83" t="s">
        <v>772</v>
      </c>
    </row>
    <row r="1854" spans="1:10">
      <c r="A1854" s="68"/>
      <c r="B1854" s="73" t="s">
        <v>865</v>
      </c>
      <c r="C1854" s="74" t="s">
        <v>538</v>
      </c>
      <c r="D1854" s="75"/>
      <c r="E1854" s="75"/>
      <c r="F1854" s="75"/>
      <c r="G1854" s="76" t="s">
        <v>188</v>
      </c>
      <c r="H1854" s="76">
        <v>30.22</v>
      </c>
      <c r="I1854" s="76">
        <v>1</v>
      </c>
      <c r="J1854" s="83">
        <f>+ROUND(H1854*I1854,2)</f>
        <v>30.22</v>
      </c>
    </row>
    <row r="1855" spans="1:10">
      <c r="A1855" s="68"/>
      <c r="B1855" s="77" t="s">
        <v>866</v>
      </c>
      <c r="C1855" s="78" t="s">
        <v>867</v>
      </c>
      <c r="D1855" s="79"/>
      <c r="E1855" s="79"/>
      <c r="F1855" s="79"/>
      <c r="G1855" s="80" t="s">
        <v>188</v>
      </c>
      <c r="H1855" s="80">
        <v>430.42</v>
      </c>
      <c r="I1855" s="80">
        <v>1</v>
      </c>
      <c r="J1855" s="311">
        <f>+ROUND(H1855*I1855,2)</f>
        <v>430.42</v>
      </c>
    </row>
    <row r="1856" spans="1:10">
      <c r="A1856" s="68"/>
      <c r="B1856" s="77" t="s">
        <v>183</v>
      </c>
      <c r="C1856" s="78"/>
      <c r="D1856" s="79"/>
      <c r="E1856" s="79"/>
      <c r="F1856" s="79"/>
      <c r="G1856" s="80"/>
      <c r="H1856" s="80"/>
      <c r="I1856" s="80"/>
      <c r="J1856" s="311"/>
    </row>
    <row r="1857" spans="1:10">
      <c r="A1857" s="68"/>
      <c r="B1857" s="77" t="s">
        <v>183</v>
      </c>
      <c r="C1857" s="78"/>
      <c r="D1857" s="79"/>
      <c r="E1857" s="79"/>
      <c r="F1857" s="79"/>
      <c r="G1857" s="80"/>
      <c r="H1857" s="80"/>
      <c r="I1857" s="80"/>
      <c r="J1857" s="311"/>
    </row>
    <row r="1858" spans="1:10">
      <c r="A1858" s="68"/>
      <c r="B1858" s="77" t="s">
        <v>183</v>
      </c>
      <c r="C1858" s="78"/>
      <c r="D1858" s="79"/>
      <c r="E1858" s="79"/>
      <c r="F1858" s="79"/>
      <c r="G1858" s="80"/>
      <c r="H1858" s="80"/>
      <c r="I1858" s="80"/>
      <c r="J1858" s="311"/>
    </row>
    <row r="1859" spans="1:10">
      <c r="A1859" s="68"/>
      <c r="B1859" s="73"/>
      <c r="C1859" s="81"/>
      <c r="D1859" s="75"/>
      <c r="E1859" s="75"/>
      <c r="F1859" s="75"/>
      <c r="G1859" s="75" t="s">
        <v>270</v>
      </c>
      <c r="H1859" s="75"/>
      <c r="I1859" s="75"/>
      <c r="J1859" s="83">
        <f>+SUBTOTAL(9,J1854:J1858)</f>
        <v>460.64</v>
      </c>
    </row>
    <row r="1860" spans="1:10">
      <c r="A1860" s="68"/>
      <c r="B1860" s="73" t="s">
        <v>247</v>
      </c>
      <c r="C1860" s="74" t="s">
        <v>273</v>
      </c>
      <c r="D1860" s="76" t="s">
        <v>274</v>
      </c>
      <c r="E1860" s="76" t="s">
        <v>777</v>
      </c>
      <c r="F1860" s="76" t="s">
        <v>778</v>
      </c>
      <c r="G1860" s="76" t="s">
        <v>779</v>
      </c>
      <c r="H1860" s="76" t="s">
        <v>780</v>
      </c>
      <c r="I1860" s="76" t="s">
        <v>264</v>
      </c>
      <c r="J1860" s="83" t="s">
        <v>781</v>
      </c>
    </row>
    <row r="1861" spans="1:10">
      <c r="A1861" s="68"/>
      <c r="B1861" s="73" t="s">
        <v>183</v>
      </c>
      <c r="C1861" s="74"/>
      <c r="D1861" s="76"/>
      <c r="E1861" s="76"/>
      <c r="F1861" s="76"/>
      <c r="G1861" s="76"/>
      <c r="H1861" s="76"/>
      <c r="I1861" s="76"/>
      <c r="J1861" s="83"/>
    </row>
    <row r="1862" spans="1:10">
      <c r="A1862" s="68"/>
      <c r="B1862" s="77" t="s">
        <v>183</v>
      </c>
      <c r="C1862" s="78"/>
      <c r="D1862" s="80"/>
      <c r="E1862" s="80"/>
      <c r="F1862" s="80"/>
      <c r="G1862" s="80"/>
      <c r="H1862" s="80"/>
      <c r="I1862" s="80"/>
      <c r="J1862" s="311"/>
    </row>
    <row r="1863" spans="1:10">
      <c r="A1863" s="68"/>
      <c r="B1863" s="77" t="s">
        <v>183</v>
      </c>
      <c r="C1863" s="78"/>
      <c r="D1863" s="80"/>
      <c r="E1863" s="80"/>
      <c r="F1863" s="80"/>
      <c r="G1863" s="80"/>
      <c r="H1863" s="80"/>
      <c r="I1863" s="80"/>
      <c r="J1863" s="311"/>
    </row>
    <row r="1864" spans="1:10">
      <c r="A1864" s="68"/>
      <c r="B1864" s="77" t="s">
        <v>183</v>
      </c>
      <c r="C1864" s="78"/>
      <c r="D1864" s="80"/>
      <c r="E1864" s="80"/>
      <c r="F1864" s="80"/>
      <c r="G1864" s="80"/>
      <c r="H1864" s="80"/>
      <c r="I1864" s="80"/>
      <c r="J1864" s="311"/>
    </row>
    <row r="1865" spans="1:10">
      <c r="A1865" s="68"/>
      <c r="B1865" s="77" t="s">
        <v>183</v>
      </c>
      <c r="C1865" s="78"/>
      <c r="D1865" s="80"/>
      <c r="E1865" s="80"/>
      <c r="F1865" s="80"/>
      <c r="G1865" s="80"/>
      <c r="H1865" s="80"/>
      <c r="I1865" s="80"/>
      <c r="J1865" s="311"/>
    </row>
    <row r="1866" spans="1:10">
      <c r="A1866" s="68"/>
      <c r="B1866" s="77" t="s">
        <v>183</v>
      </c>
      <c r="C1866" s="78"/>
      <c r="D1866" s="80"/>
      <c r="E1866" s="80"/>
      <c r="F1866" s="80"/>
      <c r="G1866" s="80"/>
      <c r="H1866" s="80"/>
      <c r="I1866" s="80"/>
      <c r="J1866" s="311"/>
    </row>
    <row r="1867" spans="1:10">
      <c r="A1867" s="68"/>
      <c r="B1867" s="77" t="s">
        <v>183</v>
      </c>
      <c r="C1867" s="78"/>
      <c r="D1867" s="80"/>
      <c r="E1867" s="80"/>
      <c r="F1867" s="80"/>
      <c r="G1867" s="80"/>
      <c r="H1867" s="80"/>
      <c r="I1867" s="80"/>
      <c r="J1867" s="311"/>
    </row>
    <row r="1868" spans="1:10">
      <c r="A1868" s="68"/>
      <c r="B1868" s="73"/>
      <c r="C1868" s="81"/>
      <c r="D1868" s="75"/>
      <c r="E1868" s="75"/>
      <c r="F1868" s="75"/>
      <c r="G1868" s="75" t="s">
        <v>277</v>
      </c>
      <c r="H1868" s="75"/>
      <c r="I1868" s="75"/>
      <c r="J1868" s="83">
        <f>+SUBTOTAL(9,J1861:J1867)</f>
        <v>0</v>
      </c>
    </row>
    <row r="1869" spans="1:10">
      <c r="A1869" s="68"/>
      <c r="B1869" s="73" t="s">
        <v>278</v>
      </c>
      <c r="C1869" s="81"/>
      <c r="D1869" s="75"/>
      <c r="E1869" s="75"/>
      <c r="F1869" s="75"/>
      <c r="G1869" s="75"/>
      <c r="H1869" s="75"/>
      <c r="I1869" s="75"/>
      <c r="J1869" s="83">
        <f>+SUBTOTAL(9,J1843:J1867)</f>
        <v>460.64</v>
      </c>
    </row>
    <row r="1870" spans="1:10">
      <c r="A1870" s="68"/>
      <c r="B1870" s="73" t="s">
        <v>279</v>
      </c>
      <c r="C1870" s="81"/>
      <c r="D1870" s="75">
        <v>0</v>
      </c>
      <c r="E1870" s="75"/>
      <c r="F1870" s="75"/>
      <c r="G1870" s="75"/>
      <c r="H1870" s="75"/>
      <c r="I1870" s="75"/>
      <c r="J1870" s="83">
        <f>+ROUND(J1869*D1870/100,2)</f>
        <v>0</v>
      </c>
    </row>
    <row r="1871" spans="1:10" ht="14.4" thickBot="1">
      <c r="A1871" s="68"/>
      <c r="B1871" s="73" t="s">
        <v>280</v>
      </c>
      <c r="C1871" s="81"/>
      <c r="D1871" s="75"/>
      <c r="E1871" s="75"/>
      <c r="F1871" s="75"/>
      <c r="G1871" s="75"/>
      <c r="H1871" s="75"/>
      <c r="I1871" s="75"/>
      <c r="J1871" s="83">
        <f>+J1869+ J1870</f>
        <v>460.64</v>
      </c>
    </row>
    <row r="1872" spans="1:10">
      <c r="A1872" s="68"/>
      <c r="B1872" s="69" t="s">
        <v>213</v>
      </c>
      <c r="C1872" s="70"/>
      <c r="D1872" s="72"/>
      <c r="E1872" s="72"/>
      <c r="F1872" s="72" t="s">
        <v>783</v>
      </c>
      <c r="G1872" s="72"/>
      <c r="H1872" s="72"/>
      <c r="I1872" s="72" t="s">
        <v>784</v>
      </c>
      <c r="J1872" s="310"/>
    </row>
    <row r="1873" spans="1:10">
      <c r="A1873" s="68"/>
      <c r="B1873" s="77" t="s">
        <v>785</v>
      </c>
      <c r="C1873" s="68"/>
      <c r="D1873" s="79"/>
      <c r="E1873" s="79"/>
      <c r="F1873" s="79" t="s">
        <v>786</v>
      </c>
      <c r="G1873" s="79"/>
      <c r="H1873" s="79"/>
      <c r="I1873" s="79"/>
      <c r="J1873" s="316"/>
    </row>
    <row r="1874" spans="1:10">
      <c r="A1874" s="68"/>
      <c r="B1874" s="77" t="s">
        <v>787</v>
      </c>
      <c r="C1874" s="68"/>
      <c r="D1874" s="79"/>
      <c r="E1874" s="79"/>
      <c r="F1874" s="79" t="s">
        <v>788</v>
      </c>
      <c r="G1874" s="79"/>
      <c r="H1874" s="79"/>
      <c r="I1874" s="79"/>
      <c r="J1874" s="316"/>
    </row>
    <row r="1875" spans="1:10" ht="14.4" thickBot="1">
      <c r="A1875" s="68"/>
      <c r="B1875" s="84" t="s">
        <v>789</v>
      </c>
      <c r="C1875" s="68"/>
      <c r="D1875" s="79"/>
      <c r="E1875" s="79"/>
      <c r="F1875" s="79"/>
      <c r="G1875" s="79"/>
      <c r="H1875" s="79"/>
      <c r="I1875" s="79"/>
      <c r="J1875" s="317"/>
    </row>
    <row r="1876" spans="1:10">
      <c r="A1876" s="68"/>
      <c r="B1876" s="70"/>
      <c r="C1876" s="70"/>
      <c r="D1876" s="72"/>
      <c r="E1876" s="72"/>
      <c r="F1876" s="72"/>
      <c r="G1876" s="72"/>
      <c r="H1876" s="72"/>
      <c r="I1876" s="72"/>
      <c r="J1876" s="72"/>
    </row>
    <row r="1877" spans="1:10" ht="14.4" thickBot="1">
      <c r="A1877" s="68"/>
      <c r="B1877" s="68"/>
      <c r="C1877" s="68"/>
      <c r="D1877" s="79"/>
      <c r="E1877" s="79"/>
      <c r="F1877" s="79"/>
      <c r="G1877" s="79"/>
      <c r="H1877" s="79"/>
      <c r="I1877" s="79"/>
      <c r="J1877" s="79"/>
    </row>
    <row r="1878" spans="1:10">
      <c r="A1878" s="68"/>
      <c r="B1878" s="69"/>
      <c r="C1878" s="70"/>
      <c r="D1878" s="71" t="s">
        <v>246</v>
      </c>
      <c r="E1878" s="71"/>
      <c r="F1878" s="71"/>
      <c r="G1878" s="72"/>
      <c r="H1878" s="72"/>
      <c r="I1878" s="72"/>
      <c r="J1878" s="310"/>
    </row>
    <row r="1879" spans="1:10">
      <c r="A1879" s="68"/>
      <c r="B1879" s="73" t="s">
        <v>247</v>
      </c>
      <c r="C1879" s="74" t="s">
        <v>69</v>
      </c>
      <c r="D1879" s="75"/>
      <c r="E1879" s="75"/>
      <c r="F1879" s="75"/>
      <c r="G1879" s="75"/>
      <c r="H1879" s="76" t="s">
        <v>759</v>
      </c>
      <c r="I1879" s="75"/>
      <c r="J1879" s="83" t="s">
        <v>248</v>
      </c>
    </row>
    <row r="1880" spans="1:10">
      <c r="A1880" s="68"/>
      <c r="B1880" s="77" t="s">
        <v>865</v>
      </c>
      <c r="C1880" s="78" t="s">
        <v>539</v>
      </c>
      <c r="D1880" s="79"/>
      <c r="E1880" s="79"/>
      <c r="F1880" s="79"/>
      <c r="G1880" s="79"/>
      <c r="H1880" s="80" t="s">
        <v>761</v>
      </c>
      <c r="I1880" s="79"/>
      <c r="J1880" s="311" t="s">
        <v>188</v>
      </c>
    </row>
    <row r="1881" spans="1:10">
      <c r="A1881" s="68"/>
      <c r="B1881" s="73"/>
      <c r="C1881" s="74"/>
      <c r="D1881" s="75"/>
      <c r="E1881" s="76"/>
      <c r="F1881" s="76" t="s">
        <v>249</v>
      </c>
      <c r="G1881" s="76"/>
      <c r="H1881" s="76" t="s">
        <v>250</v>
      </c>
      <c r="I1881" s="76"/>
      <c r="J1881" s="83" t="s">
        <v>762</v>
      </c>
    </row>
    <row r="1882" spans="1:10">
      <c r="A1882" s="68"/>
      <c r="B1882" s="77" t="s">
        <v>247</v>
      </c>
      <c r="C1882" s="78" t="s">
        <v>251</v>
      </c>
      <c r="D1882" s="79"/>
      <c r="E1882" s="80" t="s">
        <v>182</v>
      </c>
      <c r="F1882" s="76" t="s">
        <v>252</v>
      </c>
      <c r="G1882" s="76" t="s">
        <v>253</v>
      </c>
      <c r="H1882" s="76" t="s">
        <v>252</v>
      </c>
      <c r="I1882" s="312" t="s">
        <v>253</v>
      </c>
      <c r="J1882" s="311" t="s">
        <v>763</v>
      </c>
    </row>
    <row r="1883" spans="1:10">
      <c r="A1883" s="68"/>
      <c r="B1883" s="313" t="s">
        <v>256</v>
      </c>
      <c r="C1883" s="74" t="s">
        <v>257</v>
      </c>
      <c r="D1883" s="75"/>
      <c r="E1883" s="76">
        <v>0.12048</v>
      </c>
      <c r="F1883" s="76">
        <v>1</v>
      </c>
      <c r="G1883" s="76">
        <v>0</v>
      </c>
      <c r="H1883" s="76">
        <v>20.67</v>
      </c>
      <c r="I1883" s="76">
        <v>1.77</v>
      </c>
      <c r="J1883" s="83">
        <f>+ROUND(E1883* ((F1883*H1883) + (G1883*I1883)),2)</f>
        <v>2.4900000000000002</v>
      </c>
    </row>
    <row r="1884" spans="1:10">
      <c r="A1884" s="68"/>
      <c r="B1884" s="314" t="s">
        <v>382</v>
      </c>
      <c r="C1884" s="78" t="s">
        <v>383</v>
      </c>
      <c r="D1884" s="79"/>
      <c r="E1884" s="80">
        <v>0.60241</v>
      </c>
      <c r="F1884" s="80">
        <v>1</v>
      </c>
      <c r="G1884" s="80">
        <v>0</v>
      </c>
      <c r="H1884" s="80">
        <v>0.87</v>
      </c>
      <c r="I1884" s="80">
        <v>0.48</v>
      </c>
      <c r="J1884" s="311">
        <f>+ROUND(E1884* ((F1884*H1884) + (G1884*I1884)),2)</f>
        <v>0.52</v>
      </c>
    </row>
    <row r="1885" spans="1:10">
      <c r="A1885" s="68"/>
      <c r="B1885" s="314" t="s">
        <v>819</v>
      </c>
      <c r="C1885" s="78" t="s">
        <v>820</v>
      </c>
      <c r="D1885" s="79"/>
      <c r="E1885" s="80">
        <v>0.60241</v>
      </c>
      <c r="F1885" s="80">
        <v>1</v>
      </c>
      <c r="G1885" s="80">
        <v>0</v>
      </c>
      <c r="H1885" s="80">
        <v>10.18</v>
      </c>
      <c r="I1885" s="80">
        <v>0.48</v>
      </c>
      <c r="J1885" s="311">
        <f>+ROUND(E1885* ((F1885*H1885) + (G1885*I1885)),2)</f>
        <v>6.13</v>
      </c>
    </row>
    <row r="1886" spans="1:10">
      <c r="A1886" s="68"/>
      <c r="B1886" s="77" t="s">
        <v>183</v>
      </c>
      <c r="C1886" s="78"/>
      <c r="D1886" s="79"/>
      <c r="E1886" s="80"/>
      <c r="F1886" s="80"/>
      <c r="G1886" s="80"/>
      <c r="H1886" s="80"/>
      <c r="I1886" s="80"/>
      <c r="J1886" s="311"/>
    </row>
    <row r="1887" spans="1:10">
      <c r="A1887" s="68"/>
      <c r="B1887" s="77" t="s">
        <v>183</v>
      </c>
      <c r="C1887" s="78"/>
      <c r="D1887" s="79"/>
      <c r="E1887" s="80"/>
      <c r="F1887" s="80"/>
      <c r="G1887" s="80"/>
      <c r="H1887" s="80"/>
      <c r="I1887" s="80"/>
      <c r="J1887" s="311"/>
    </row>
    <row r="1888" spans="1:10">
      <c r="A1888" s="68"/>
      <c r="B1888" s="77" t="s">
        <v>183</v>
      </c>
      <c r="C1888" s="78"/>
      <c r="D1888" s="79"/>
      <c r="E1888" s="80"/>
      <c r="F1888" s="80"/>
      <c r="G1888" s="80"/>
      <c r="H1888" s="80"/>
      <c r="I1888" s="80"/>
      <c r="J1888" s="311"/>
    </row>
    <row r="1889" spans="1:10">
      <c r="A1889" s="68"/>
      <c r="B1889" s="77" t="s">
        <v>183</v>
      </c>
      <c r="C1889" s="78"/>
      <c r="D1889" s="79"/>
      <c r="E1889" s="80"/>
      <c r="F1889" s="80"/>
      <c r="G1889" s="80"/>
      <c r="H1889" s="80"/>
      <c r="I1889" s="80"/>
      <c r="J1889" s="311"/>
    </row>
    <row r="1890" spans="1:10">
      <c r="A1890" s="68"/>
      <c r="B1890" s="73"/>
      <c r="C1890" s="81"/>
      <c r="D1890" s="75"/>
      <c r="E1890" s="75"/>
      <c r="F1890" s="75"/>
      <c r="G1890" s="75" t="s">
        <v>764</v>
      </c>
      <c r="H1890" s="75"/>
      <c r="I1890" s="75"/>
      <c r="J1890" s="83">
        <f>+SUBTOTAL(9,J1883:J1889)</f>
        <v>9.14</v>
      </c>
    </row>
    <row r="1891" spans="1:10">
      <c r="A1891" s="68"/>
      <c r="B1891" s="73" t="s">
        <v>247</v>
      </c>
      <c r="C1891" s="74" t="s">
        <v>765</v>
      </c>
      <c r="D1891" s="75"/>
      <c r="E1891" s="75"/>
      <c r="F1891" s="75"/>
      <c r="G1891" s="75"/>
      <c r="H1891" s="76" t="s">
        <v>182</v>
      </c>
      <c r="I1891" s="76" t="s">
        <v>766</v>
      </c>
      <c r="J1891" s="83" t="s">
        <v>767</v>
      </c>
    </row>
    <row r="1892" spans="1:10">
      <c r="A1892" s="68"/>
      <c r="B1892" s="73" t="s">
        <v>350</v>
      </c>
      <c r="C1892" s="74" t="s">
        <v>351</v>
      </c>
      <c r="D1892" s="75"/>
      <c r="E1892" s="75"/>
      <c r="F1892" s="75"/>
      <c r="G1892" s="75"/>
      <c r="H1892" s="76">
        <v>1</v>
      </c>
      <c r="I1892" s="76">
        <v>25.37</v>
      </c>
      <c r="J1892" s="83">
        <f>+ROUND(H1892*I1892,2)</f>
        <v>25.37</v>
      </c>
    </row>
    <row r="1893" spans="1:10">
      <c r="A1893" s="68"/>
      <c r="B1893" s="77" t="s">
        <v>258</v>
      </c>
      <c r="C1893" s="78" t="s">
        <v>259</v>
      </c>
      <c r="D1893" s="79"/>
      <c r="E1893" s="79"/>
      <c r="F1893" s="79"/>
      <c r="G1893" s="79"/>
      <c r="H1893" s="80">
        <v>2</v>
      </c>
      <c r="I1893" s="80">
        <v>21.04</v>
      </c>
      <c r="J1893" s="311">
        <f>+ROUND(H1893*I1893,2)</f>
        <v>42.08</v>
      </c>
    </row>
    <row r="1894" spans="1:10">
      <c r="A1894" s="68"/>
      <c r="B1894" s="77" t="s">
        <v>183</v>
      </c>
      <c r="C1894" s="78"/>
      <c r="D1894" s="79"/>
      <c r="E1894" s="79"/>
      <c r="F1894" s="79"/>
      <c r="G1894" s="79"/>
      <c r="H1894" s="80"/>
      <c r="I1894" s="80"/>
      <c r="J1894" s="311"/>
    </row>
    <row r="1895" spans="1:10">
      <c r="A1895" s="68"/>
      <c r="B1895" s="77" t="s">
        <v>183</v>
      </c>
      <c r="C1895" s="78"/>
      <c r="D1895" s="79"/>
      <c r="E1895" s="79"/>
      <c r="F1895" s="79"/>
      <c r="G1895" s="79"/>
      <c r="H1895" s="80"/>
      <c r="I1895" s="80"/>
      <c r="J1895" s="311"/>
    </row>
    <row r="1896" spans="1:10">
      <c r="A1896" s="68"/>
      <c r="B1896" s="77" t="s">
        <v>183</v>
      </c>
      <c r="C1896" s="78"/>
      <c r="D1896" s="79"/>
      <c r="E1896" s="79"/>
      <c r="F1896" s="79"/>
      <c r="G1896" s="79"/>
      <c r="H1896" s="80"/>
      <c r="I1896" s="80"/>
      <c r="J1896" s="311"/>
    </row>
    <row r="1897" spans="1:10">
      <c r="A1897" s="68"/>
      <c r="B1897" s="77" t="s">
        <v>183</v>
      </c>
      <c r="C1897" s="78"/>
      <c r="D1897" s="79"/>
      <c r="E1897" s="79"/>
      <c r="F1897" s="79"/>
      <c r="G1897" s="79"/>
      <c r="H1897" s="80"/>
      <c r="I1897" s="80"/>
      <c r="J1897" s="311"/>
    </row>
    <row r="1898" spans="1:10">
      <c r="A1898" s="68"/>
      <c r="B1898" s="77" t="s">
        <v>183</v>
      </c>
      <c r="C1898" s="78"/>
      <c r="D1898" s="79"/>
      <c r="E1898" s="79"/>
      <c r="F1898" s="79"/>
      <c r="G1898" s="79"/>
      <c r="H1898" s="80"/>
      <c r="I1898" s="80"/>
      <c r="J1898" s="311"/>
    </row>
    <row r="1899" spans="1:10">
      <c r="A1899" s="68"/>
      <c r="B1899" s="73"/>
      <c r="C1899" s="81"/>
      <c r="D1899" s="75"/>
      <c r="E1899" s="75"/>
      <c r="F1899" s="75"/>
      <c r="G1899" s="75" t="s">
        <v>768</v>
      </c>
      <c r="H1899" s="75"/>
      <c r="I1899" s="75"/>
      <c r="J1899" s="83">
        <f>+SUBTOTAL(9,J1892:J1898)</f>
        <v>67.45</v>
      </c>
    </row>
    <row r="1900" spans="1:10">
      <c r="A1900" s="68"/>
      <c r="B1900" s="73"/>
      <c r="C1900" s="81"/>
      <c r="D1900" s="75"/>
      <c r="E1900" s="75"/>
      <c r="F1900" s="75" t="s">
        <v>769</v>
      </c>
      <c r="G1900" s="75"/>
      <c r="H1900" s="75"/>
      <c r="I1900" s="75">
        <v>0</v>
      </c>
      <c r="J1900" s="83">
        <f>+ROUND(I1900*J1899,2)</f>
        <v>0</v>
      </c>
    </row>
    <row r="1901" spans="1:10">
      <c r="A1901" s="68"/>
      <c r="B1901" s="73"/>
      <c r="C1901" s="81"/>
      <c r="D1901" s="75"/>
      <c r="E1901" s="75"/>
      <c r="F1901" s="75" t="s">
        <v>260</v>
      </c>
      <c r="G1901" s="75"/>
      <c r="H1901" s="75"/>
      <c r="I1901" s="75"/>
      <c r="J1901" s="83">
        <f>+SUBTOTAL(9,J1892:J1900)</f>
        <v>67.45</v>
      </c>
    </row>
    <row r="1902" spans="1:10">
      <c r="A1902" s="68"/>
      <c r="B1902" s="82"/>
      <c r="C1902" s="81"/>
      <c r="D1902" s="75"/>
      <c r="E1902" s="75"/>
      <c r="F1902" s="75"/>
      <c r="G1902" s="75" t="s">
        <v>770</v>
      </c>
      <c r="H1902" s="75"/>
      <c r="I1902" s="75"/>
      <c r="J1902" s="315">
        <f>+SUBTOTAL(9,J1883:J1901)</f>
        <v>76.59</v>
      </c>
    </row>
    <row r="1903" spans="1:10">
      <c r="A1903" s="68"/>
      <c r="B1903" s="82"/>
      <c r="C1903" s="81" t="s">
        <v>261</v>
      </c>
      <c r="D1903" s="75">
        <v>5</v>
      </c>
      <c r="E1903" s="75"/>
      <c r="F1903" s="75"/>
      <c r="G1903" s="75" t="s">
        <v>262</v>
      </c>
      <c r="H1903" s="75"/>
      <c r="I1903" s="75"/>
      <c r="J1903" s="315">
        <f>+ROUND(J1902/D1903,2)</f>
        <v>15.32</v>
      </c>
    </row>
    <row r="1904" spans="1:10">
      <c r="A1904" s="68"/>
      <c r="B1904" s="73" t="s">
        <v>247</v>
      </c>
      <c r="C1904" s="74" t="s">
        <v>263</v>
      </c>
      <c r="D1904" s="75"/>
      <c r="E1904" s="75"/>
      <c r="F1904" s="75"/>
      <c r="G1904" s="76" t="s">
        <v>248</v>
      </c>
      <c r="H1904" s="76" t="s">
        <v>771</v>
      </c>
      <c r="I1904" s="76" t="s">
        <v>264</v>
      </c>
      <c r="J1904" s="83" t="s">
        <v>772</v>
      </c>
    </row>
    <row r="1905" spans="1:10">
      <c r="A1905" s="68"/>
      <c r="B1905" s="73" t="s">
        <v>520</v>
      </c>
      <c r="C1905" s="74" t="s">
        <v>521</v>
      </c>
      <c r="D1905" s="75"/>
      <c r="E1905" s="75"/>
      <c r="F1905" s="75"/>
      <c r="G1905" s="76" t="s">
        <v>311</v>
      </c>
      <c r="H1905" s="76">
        <v>4.79</v>
      </c>
      <c r="I1905" s="76">
        <v>2.4</v>
      </c>
      <c r="J1905" s="83">
        <f>+ROUND(H1905*I1905,2)</f>
        <v>11.5</v>
      </c>
    </row>
    <row r="1906" spans="1:10">
      <c r="A1906" s="68"/>
      <c r="B1906" s="77" t="s">
        <v>265</v>
      </c>
      <c r="C1906" s="78" t="s">
        <v>266</v>
      </c>
      <c r="D1906" s="79"/>
      <c r="E1906" s="79"/>
      <c r="F1906" s="79"/>
      <c r="G1906" s="80" t="s">
        <v>210</v>
      </c>
      <c r="H1906" s="80">
        <v>448.91</v>
      </c>
      <c r="I1906" s="80">
        <v>6.6699999999999997E-3</v>
      </c>
      <c r="J1906" s="311">
        <f>+ROUND(H1906*I1906,2)</f>
        <v>2.99</v>
      </c>
    </row>
    <row r="1907" spans="1:10">
      <c r="A1907" s="68"/>
      <c r="B1907" s="77" t="s">
        <v>343</v>
      </c>
      <c r="C1907" s="78" t="s">
        <v>344</v>
      </c>
      <c r="D1907" s="79"/>
      <c r="E1907" s="79"/>
      <c r="F1907" s="79"/>
      <c r="G1907" s="80" t="s">
        <v>210</v>
      </c>
      <c r="H1907" s="80">
        <v>421.36</v>
      </c>
      <c r="I1907" s="80">
        <v>8.0000000000000004E-4</v>
      </c>
      <c r="J1907" s="311">
        <f>+ROUND(H1907*I1907,2)</f>
        <v>0.34</v>
      </c>
    </row>
    <row r="1908" spans="1:10">
      <c r="A1908" s="68"/>
      <c r="B1908" s="77" t="s">
        <v>540</v>
      </c>
      <c r="C1908" s="78" t="s">
        <v>541</v>
      </c>
      <c r="D1908" s="79"/>
      <c r="E1908" s="79"/>
      <c r="F1908" s="79"/>
      <c r="G1908" s="80" t="s">
        <v>187</v>
      </c>
      <c r="H1908" s="80">
        <v>33.81</v>
      </c>
      <c r="I1908" s="80">
        <v>2.3999999999999998E-3</v>
      </c>
      <c r="J1908" s="311">
        <f>+ROUND(H1908*I1908,2)</f>
        <v>0.08</v>
      </c>
    </row>
    <row r="1909" spans="1:10">
      <c r="A1909" s="68"/>
      <c r="B1909" s="77" t="s">
        <v>183</v>
      </c>
      <c r="C1909" s="78"/>
      <c r="D1909" s="79"/>
      <c r="E1909" s="79"/>
      <c r="F1909" s="79"/>
      <c r="G1909" s="80"/>
      <c r="H1909" s="80"/>
      <c r="I1909" s="80"/>
      <c r="J1909" s="311"/>
    </row>
    <row r="1910" spans="1:10">
      <c r="A1910" s="68"/>
      <c r="B1910" s="77" t="s">
        <v>183</v>
      </c>
      <c r="C1910" s="78"/>
      <c r="D1910" s="79"/>
      <c r="E1910" s="79"/>
      <c r="F1910" s="79"/>
      <c r="G1910" s="80"/>
      <c r="H1910" s="80"/>
      <c r="I1910" s="80"/>
      <c r="J1910" s="311"/>
    </row>
    <row r="1911" spans="1:10">
      <c r="A1911" s="68"/>
      <c r="B1911" s="77" t="s">
        <v>183</v>
      </c>
      <c r="C1911" s="78"/>
      <c r="D1911" s="79"/>
      <c r="E1911" s="79"/>
      <c r="F1911" s="79"/>
      <c r="G1911" s="80"/>
      <c r="H1911" s="80"/>
      <c r="I1911" s="80"/>
      <c r="J1911" s="311"/>
    </row>
    <row r="1912" spans="1:10">
      <c r="A1912" s="68"/>
      <c r="B1912" s="73"/>
      <c r="C1912" s="81"/>
      <c r="D1912" s="75"/>
      <c r="E1912" s="75"/>
      <c r="F1912" s="75"/>
      <c r="G1912" s="75" t="s">
        <v>268</v>
      </c>
      <c r="H1912" s="75"/>
      <c r="I1912" s="75"/>
      <c r="J1912" s="83">
        <f>+SUBTOTAL(9,J1905:J1911)</f>
        <v>14.91</v>
      </c>
    </row>
    <row r="1913" spans="1:10">
      <c r="A1913" s="68"/>
      <c r="B1913" s="73" t="s">
        <v>247</v>
      </c>
      <c r="C1913" s="74" t="s">
        <v>269</v>
      </c>
      <c r="D1913" s="75"/>
      <c r="E1913" s="75"/>
      <c r="F1913" s="75"/>
      <c r="G1913" s="76" t="s">
        <v>248</v>
      </c>
      <c r="H1913" s="76" t="s">
        <v>771</v>
      </c>
      <c r="I1913" s="76" t="s">
        <v>264</v>
      </c>
      <c r="J1913" s="83" t="s">
        <v>772</v>
      </c>
    </row>
    <row r="1914" spans="1:10">
      <c r="A1914" s="68"/>
      <c r="B1914" s="73" t="s">
        <v>183</v>
      </c>
      <c r="C1914" s="74"/>
      <c r="D1914" s="75"/>
      <c r="E1914" s="75"/>
      <c r="F1914" s="75"/>
      <c r="G1914" s="76"/>
      <c r="H1914" s="76"/>
      <c r="I1914" s="76"/>
      <c r="J1914" s="83"/>
    </row>
    <row r="1915" spans="1:10">
      <c r="A1915" s="68"/>
      <c r="B1915" s="77" t="s">
        <v>183</v>
      </c>
      <c r="C1915" s="78"/>
      <c r="D1915" s="79"/>
      <c r="E1915" s="79"/>
      <c r="F1915" s="79"/>
      <c r="G1915" s="80"/>
      <c r="H1915" s="80"/>
      <c r="I1915" s="80"/>
      <c r="J1915" s="311"/>
    </row>
    <row r="1916" spans="1:10">
      <c r="A1916" s="68"/>
      <c r="B1916" s="77" t="s">
        <v>183</v>
      </c>
      <c r="C1916" s="78"/>
      <c r="D1916" s="79"/>
      <c r="E1916" s="79"/>
      <c r="F1916" s="79"/>
      <c r="G1916" s="80"/>
      <c r="H1916" s="80"/>
      <c r="I1916" s="80"/>
      <c r="J1916" s="311"/>
    </row>
    <row r="1917" spans="1:10">
      <c r="A1917" s="68"/>
      <c r="B1917" s="77" t="s">
        <v>183</v>
      </c>
      <c r="C1917" s="78"/>
      <c r="D1917" s="79"/>
      <c r="E1917" s="79"/>
      <c r="F1917" s="79"/>
      <c r="G1917" s="80"/>
      <c r="H1917" s="80"/>
      <c r="I1917" s="80"/>
      <c r="J1917" s="311"/>
    </row>
    <row r="1918" spans="1:10">
      <c r="A1918" s="68"/>
      <c r="B1918" s="77" t="s">
        <v>183</v>
      </c>
      <c r="C1918" s="78"/>
      <c r="D1918" s="79"/>
      <c r="E1918" s="79"/>
      <c r="F1918" s="79"/>
      <c r="G1918" s="80"/>
      <c r="H1918" s="80"/>
      <c r="I1918" s="80"/>
      <c r="J1918" s="311"/>
    </row>
    <row r="1919" spans="1:10">
      <c r="A1919" s="68"/>
      <c r="B1919" s="73"/>
      <c r="C1919" s="81"/>
      <c r="D1919" s="75"/>
      <c r="E1919" s="75"/>
      <c r="F1919" s="75"/>
      <c r="G1919" s="75" t="s">
        <v>270</v>
      </c>
      <c r="H1919" s="75"/>
      <c r="I1919" s="75"/>
      <c r="J1919" s="83">
        <f>+SUBTOTAL(9,J1914:J1918)</f>
        <v>0</v>
      </c>
    </row>
    <row r="1920" spans="1:10">
      <c r="A1920" s="68"/>
      <c r="B1920" s="73" t="s">
        <v>247</v>
      </c>
      <c r="C1920" s="74" t="s">
        <v>273</v>
      </c>
      <c r="D1920" s="76" t="s">
        <v>274</v>
      </c>
      <c r="E1920" s="76" t="s">
        <v>777</v>
      </c>
      <c r="F1920" s="76" t="s">
        <v>778</v>
      </c>
      <c r="G1920" s="76" t="s">
        <v>779</v>
      </c>
      <c r="H1920" s="76" t="s">
        <v>780</v>
      </c>
      <c r="I1920" s="76" t="s">
        <v>264</v>
      </c>
      <c r="J1920" s="83" t="s">
        <v>781</v>
      </c>
    </row>
    <row r="1921" spans="1:10">
      <c r="A1921" s="68"/>
      <c r="B1921" s="73" t="s">
        <v>542</v>
      </c>
      <c r="C1921" s="74" t="s">
        <v>543</v>
      </c>
      <c r="D1921" s="76" t="s">
        <v>275</v>
      </c>
      <c r="E1921" s="76">
        <v>0</v>
      </c>
      <c r="F1921" s="76">
        <v>1.93</v>
      </c>
      <c r="G1921" s="76">
        <v>1.93</v>
      </c>
      <c r="H1921" s="76">
        <v>0.74</v>
      </c>
      <c r="I1921" s="76">
        <v>2.3999999999999998E-3</v>
      </c>
      <c r="J1921" s="83">
        <f>+ROUND(G1921*H1921*I1921,2)</f>
        <v>0</v>
      </c>
    </row>
    <row r="1922" spans="1:10">
      <c r="A1922" s="68"/>
      <c r="B1922" s="77" t="s">
        <v>183</v>
      </c>
      <c r="C1922" s="78"/>
      <c r="D1922" s="80"/>
      <c r="E1922" s="80"/>
      <c r="F1922" s="80"/>
      <c r="G1922" s="80"/>
      <c r="H1922" s="80"/>
      <c r="I1922" s="80"/>
      <c r="J1922" s="311"/>
    </row>
    <row r="1923" spans="1:10">
      <c r="A1923" s="68"/>
      <c r="B1923" s="77" t="s">
        <v>183</v>
      </c>
      <c r="C1923" s="78"/>
      <c r="D1923" s="80"/>
      <c r="E1923" s="80"/>
      <c r="F1923" s="80"/>
      <c r="G1923" s="80"/>
      <c r="H1923" s="80"/>
      <c r="I1923" s="80"/>
      <c r="J1923" s="311"/>
    </row>
    <row r="1924" spans="1:10">
      <c r="A1924" s="68"/>
      <c r="B1924" s="77" t="s">
        <v>183</v>
      </c>
      <c r="C1924" s="78"/>
      <c r="D1924" s="80"/>
      <c r="E1924" s="80"/>
      <c r="F1924" s="80"/>
      <c r="G1924" s="80"/>
      <c r="H1924" s="80"/>
      <c r="I1924" s="80"/>
      <c r="J1924" s="311"/>
    </row>
    <row r="1925" spans="1:10">
      <c r="A1925" s="68"/>
      <c r="B1925" s="77" t="s">
        <v>183</v>
      </c>
      <c r="C1925" s="78"/>
      <c r="D1925" s="80"/>
      <c r="E1925" s="80"/>
      <c r="F1925" s="80"/>
      <c r="G1925" s="80"/>
      <c r="H1925" s="80"/>
      <c r="I1925" s="80"/>
      <c r="J1925" s="311"/>
    </row>
    <row r="1926" spans="1:10">
      <c r="A1926" s="68"/>
      <c r="B1926" s="77" t="s">
        <v>183</v>
      </c>
      <c r="C1926" s="78"/>
      <c r="D1926" s="80"/>
      <c r="E1926" s="80"/>
      <c r="F1926" s="80"/>
      <c r="G1926" s="80"/>
      <c r="H1926" s="80"/>
      <c r="I1926" s="80"/>
      <c r="J1926" s="311"/>
    </row>
    <row r="1927" spans="1:10">
      <c r="A1927" s="68"/>
      <c r="B1927" s="77" t="s">
        <v>183</v>
      </c>
      <c r="C1927" s="78"/>
      <c r="D1927" s="80"/>
      <c r="E1927" s="80"/>
      <c r="F1927" s="80"/>
      <c r="G1927" s="80"/>
      <c r="H1927" s="80"/>
      <c r="I1927" s="80"/>
      <c r="J1927" s="311"/>
    </row>
    <row r="1928" spans="1:10">
      <c r="A1928" s="68"/>
      <c r="B1928" s="73"/>
      <c r="C1928" s="81"/>
      <c r="D1928" s="75"/>
      <c r="E1928" s="75"/>
      <c r="F1928" s="75"/>
      <c r="G1928" s="75" t="s">
        <v>277</v>
      </c>
      <c r="H1928" s="75"/>
      <c r="I1928" s="75"/>
      <c r="J1928" s="83">
        <f>+SUBTOTAL(9,J1921:J1927)</f>
        <v>0</v>
      </c>
    </row>
    <row r="1929" spans="1:10">
      <c r="A1929" s="68"/>
      <c r="B1929" s="73" t="s">
        <v>278</v>
      </c>
      <c r="C1929" s="81"/>
      <c r="D1929" s="75"/>
      <c r="E1929" s="75"/>
      <c r="F1929" s="75"/>
      <c r="G1929" s="75"/>
      <c r="H1929" s="75"/>
      <c r="I1929" s="75"/>
      <c r="J1929" s="83">
        <f>+SUBTOTAL(9,J1903:J1927)</f>
        <v>30.23</v>
      </c>
    </row>
    <row r="1930" spans="1:10">
      <c r="A1930" s="68"/>
      <c r="B1930" s="73" t="s">
        <v>279</v>
      </c>
      <c r="C1930" s="81"/>
      <c r="D1930" s="75">
        <v>0</v>
      </c>
      <c r="E1930" s="75"/>
      <c r="F1930" s="75"/>
      <c r="G1930" s="75"/>
      <c r="H1930" s="75"/>
      <c r="I1930" s="75"/>
      <c r="J1930" s="83">
        <f>+ROUND(J1929*D1930/100,2)</f>
        <v>0</v>
      </c>
    </row>
    <row r="1931" spans="1:10" ht="14.4" thickBot="1">
      <c r="A1931" s="68"/>
      <c r="B1931" s="73" t="s">
        <v>280</v>
      </c>
      <c r="C1931" s="81"/>
      <c r="D1931" s="75"/>
      <c r="E1931" s="75"/>
      <c r="F1931" s="75"/>
      <c r="G1931" s="75"/>
      <c r="H1931" s="75"/>
      <c r="I1931" s="75"/>
      <c r="J1931" s="83">
        <f>+J1929+ J1930</f>
        <v>30.23</v>
      </c>
    </row>
    <row r="1932" spans="1:10">
      <c r="A1932" s="68"/>
      <c r="B1932" s="69" t="s">
        <v>213</v>
      </c>
      <c r="C1932" s="70"/>
      <c r="D1932" s="72"/>
      <c r="E1932" s="72"/>
      <c r="F1932" s="72" t="s">
        <v>783</v>
      </c>
      <c r="G1932" s="72"/>
      <c r="H1932" s="72"/>
      <c r="I1932" s="72" t="s">
        <v>784</v>
      </c>
      <c r="J1932" s="310"/>
    </row>
    <row r="1933" spans="1:10">
      <c r="A1933" s="68"/>
      <c r="B1933" s="77" t="s">
        <v>785</v>
      </c>
      <c r="C1933" s="68"/>
      <c r="D1933" s="79"/>
      <c r="E1933" s="79"/>
      <c r="F1933" s="79" t="s">
        <v>786</v>
      </c>
      <c r="G1933" s="79"/>
      <c r="H1933" s="79"/>
      <c r="I1933" s="79"/>
      <c r="J1933" s="316"/>
    </row>
    <row r="1934" spans="1:10">
      <c r="A1934" s="68"/>
      <c r="B1934" s="77" t="s">
        <v>787</v>
      </c>
      <c r="C1934" s="68"/>
      <c r="D1934" s="79"/>
      <c r="E1934" s="79"/>
      <c r="F1934" s="79" t="s">
        <v>788</v>
      </c>
      <c r="G1934" s="79"/>
      <c r="H1934" s="79"/>
      <c r="I1934" s="79"/>
      <c r="J1934" s="316"/>
    </row>
    <row r="1935" spans="1:10" ht="14.4" thickBot="1">
      <c r="A1935" s="68"/>
      <c r="B1935" s="84" t="s">
        <v>789</v>
      </c>
      <c r="C1935" s="68"/>
      <c r="D1935" s="79"/>
      <c r="E1935" s="79"/>
      <c r="F1935" s="79"/>
      <c r="G1935" s="79"/>
      <c r="H1935" s="79"/>
      <c r="I1935" s="79"/>
      <c r="J1935" s="317"/>
    </row>
    <row r="1936" spans="1:10">
      <c r="A1936" s="68"/>
      <c r="B1936" s="70"/>
      <c r="C1936" s="70"/>
      <c r="D1936" s="72"/>
      <c r="E1936" s="72"/>
      <c r="F1936" s="72"/>
      <c r="G1936" s="72"/>
      <c r="H1936" s="72"/>
      <c r="I1936" s="72"/>
      <c r="J1936" s="72"/>
    </row>
    <row r="1937" spans="1:10" ht="14.4" thickBot="1">
      <c r="A1937" s="68"/>
      <c r="B1937" s="68"/>
      <c r="C1937" s="68"/>
      <c r="D1937" s="79"/>
      <c r="E1937" s="79"/>
      <c r="F1937" s="79"/>
      <c r="G1937" s="79"/>
      <c r="H1937" s="79"/>
      <c r="I1937" s="79"/>
      <c r="J1937" s="79"/>
    </row>
    <row r="1938" spans="1:10">
      <c r="A1938" s="68"/>
      <c r="B1938" s="69"/>
      <c r="C1938" s="70"/>
      <c r="D1938" s="71" t="s">
        <v>246</v>
      </c>
      <c r="E1938" s="71"/>
      <c r="F1938" s="71"/>
      <c r="G1938" s="72"/>
      <c r="H1938" s="72"/>
      <c r="I1938" s="72"/>
      <c r="J1938" s="310"/>
    </row>
    <row r="1939" spans="1:10">
      <c r="A1939" s="68"/>
      <c r="B1939" s="73" t="s">
        <v>247</v>
      </c>
      <c r="C1939" s="74" t="s">
        <v>69</v>
      </c>
      <c r="D1939" s="75"/>
      <c r="E1939" s="75"/>
      <c r="F1939" s="75"/>
      <c r="G1939" s="75"/>
      <c r="H1939" s="76" t="s">
        <v>759</v>
      </c>
      <c r="I1939" s="75"/>
      <c r="J1939" s="83" t="s">
        <v>248</v>
      </c>
    </row>
    <row r="1940" spans="1:10">
      <c r="A1940" s="68"/>
      <c r="B1940" s="77" t="s">
        <v>866</v>
      </c>
      <c r="C1940" s="78" t="s">
        <v>868</v>
      </c>
      <c r="D1940" s="79"/>
      <c r="E1940" s="79"/>
      <c r="F1940" s="79"/>
      <c r="G1940" s="79"/>
      <c r="H1940" s="80" t="s">
        <v>761</v>
      </c>
      <c r="I1940" s="79"/>
      <c r="J1940" s="311" t="s">
        <v>188</v>
      </c>
    </row>
    <row r="1941" spans="1:10">
      <c r="A1941" s="68"/>
      <c r="B1941" s="73"/>
      <c r="C1941" s="74"/>
      <c r="D1941" s="75"/>
      <c r="E1941" s="76"/>
      <c r="F1941" s="76" t="s">
        <v>249</v>
      </c>
      <c r="G1941" s="76"/>
      <c r="H1941" s="76" t="s">
        <v>250</v>
      </c>
      <c r="I1941" s="76"/>
      <c r="J1941" s="83" t="s">
        <v>762</v>
      </c>
    </row>
    <row r="1942" spans="1:10">
      <c r="A1942" s="68"/>
      <c r="B1942" s="77" t="s">
        <v>247</v>
      </c>
      <c r="C1942" s="78" t="s">
        <v>251</v>
      </c>
      <c r="D1942" s="79"/>
      <c r="E1942" s="80" t="s">
        <v>182</v>
      </c>
      <c r="F1942" s="76" t="s">
        <v>252</v>
      </c>
      <c r="G1942" s="76" t="s">
        <v>253</v>
      </c>
      <c r="H1942" s="76" t="s">
        <v>252</v>
      </c>
      <c r="I1942" s="312" t="s">
        <v>253</v>
      </c>
      <c r="J1942" s="311" t="s">
        <v>763</v>
      </c>
    </row>
    <row r="1943" spans="1:10">
      <c r="A1943" s="68"/>
      <c r="B1943" s="73" t="s">
        <v>183</v>
      </c>
      <c r="C1943" s="74"/>
      <c r="D1943" s="75"/>
      <c r="E1943" s="76"/>
      <c r="F1943" s="76"/>
      <c r="G1943" s="76"/>
      <c r="H1943" s="76"/>
      <c r="I1943" s="76"/>
      <c r="J1943" s="83"/>
    </row>
    <row r="1944" spans="1:10">
      <c r="A1944" s="68"/>
      <c r="B1944" s="77" t="s">
        <v>183</v>
      </c>
      <c r="C1944" s="78"/>
      <c r="D1944" s="79"/>
      <c r="E1944" s="80"/>
      <c r="F1944" s="80"/>
      <c r="G1944" s="80"/>
      <c r="H1944" s="80"/>
      <c r="I1944" s="80"/>
      <c r="J1944" s="311"/>
    </row>
    <row r="1945" spans="1:10">
      <c r="A1945" s="68"/>
      <c r="B1945" s="77" t="s">
        <v>183</v>
      </c>
      <c r="C1945" s="78"/>
      <c r="D1945" s="79"/>
      <c r="E1945" s="80"/>
      <c r="F1945" s="80"/>
      <c r="G1945" s="80"/>
      <c r="H1945" s="80"/>
      <c r="I1945" s="80"/>
      <c r="J1945" s="311"/>
    </row>
    <row r="1946" spans="1:10">
      <c r="A1946" s="68"/>
      <c r="B1946" s="77" t="s">
        <v>183</v>
      </c>
      <c r="C1946" s="78"/>
      <c r="D1946" s="79"/>
      <c r="E1946" s="80"/>
      <c r="F1946" s="80"/>
      <c r="G1946" s="80"/>
      <c r="H1946" s="80"/>
      <c r="I1946" s="80"/>
      <c r="J1946" s="311"/>
    </row>
    <row r="1947" spans="1:10">
      <c r="A1947" s="68"/>
      <c r="B1947" s="77" t="s">
        <v>183</v>
      </c>
      <c r="C1947" s="78"/>
      <c r="D1947" s="79"/>
      <c r="E1947" s="80"/>
      <c r="F1947" s="80"/>
      <c r="G1947" s="80"/>
      <c r="H1947" s="80"/>
      <c r="I1947" s="80"/>
      <c r="J1947" s="311"/>
    </row>
    <row r="1948" spans="1:10">
      <c r="A1948" s="68"/>
      <c r="B1948" s="77" t="s">
        <v>183</v>
      </c>
      <c r="C1948" s="78"/>
      <c r="D1948" s="79"/>
      <c r="E1948" s="80"/>
      <c r="F1948" s="80"/>
      <c r="G1948" s="80"/>
      <c r="H1948" s="80"/>
      <c r="I1948" s="80"/>
      <c r="J1948" s="311"/>
    </row>
    <row r="1949" spans="1:10">
      <c r="A1949" s="68"/>
      <c r="B1949" s="77" t="s">
        <v>183</v>
      </c>
      <c r="C1949" s="78"/>
      <c r="D1949" s="79"/>
      <c r="E1949" s="80"/>
      <c r="F1949" s="80"/>
      <c r="G1949" s="80"/>
      <c r="H1949" s="80"/>
      <c r="I1949" s="80"/>
      <c r="J1949" s="311"/>
    </row>
    <row r="1950" spans="1:10">
      <c r="A1950" s="68"/>
      <c r="B1950" s="73"/>
      <c r="C1950" s="81"/>
      <c r="D1950" s="75"/>
      <c r="E1950" s="75"/>
      <c r="F1950" s="75"/>
      <c r="G1950" s="75" t="s">
        <v>764</v>
      </c>
      <c r="H1950" s="75"/>
      <c r="I1950" s="75"/>
      <c r="J1950" s="83">
        <f>+SUBTOTAL(9,J1943:J1949)</f>
        <v>0</v>
      </c>
    </row>
    <row r="1951" spans="1:10">
      <c r="A1951" s="68"/>
      <c r="B1951" s="73" t="s">
        <v>247</v>
      </c>
      <c r="C1951" s="74" t="s">
        <v>765</v>
      </c>
      <c r="D1951" s="75"/>
      <c r="E1951" s="75"/>
      <c r="F1951" s="75"/>
      <c r="G1951" s="75"/>
      <c r="H1951" s="76" t="s">
        <v>182</v>
      </c>
      <c r="I1951" s="76" t="s">
        <v>766</v>
      </c>
      <c r="J1951" s="83" t="s">
        <v>767</v>
      </c>
    </row>
    <row r="1952" spans="1:10">
      <c r="A1952" s="68"/>
      <c r="B1952" s="73" t="s">
        <v>350</v>
      </c>
      <c r="C1952" s="74" t="s">
        <v>351</v>
      </c>
      <c r="D1952" s="75"/>
      <c r="E1952" s="75"/>
      <c r="F1952" s="75"/>
      <c r="G1952" s="75"/>
      <c r="H1952" s="76">
        <v>1</v>
      </c>
      <c r="I1952" s="76">
        <v>25.37</v>
      </c>
      <c r="J1952" s="83">
        <f>+ROUND(H1952*I1952,2)</f>
        <v>25.37</v>
      </c>
    </row>
    <row r="1953" spans="1:10">
      <c r="A1953" s="68"/>
      <c r="B1953" s="77" t="s">
        <v>258</v>
      </c>
      <c r="C1953" s="78" t="s">
        <v>259</v>
      </c>
      <c r="D1953" s="79"/>
      <c r="E1953" s="79"/>
      <c r="F1953" s="79"/>
      <c r="G1953" s="79"/>
      <c r="H1953" s="80">
        <v>1</v>
      </c>
      <c r="I1953" s="80">
        <v>21.04</v>
      </c>
      <c r="J1953" s="311">
        <f>+ROUND(H1953*I1953,2)</f>
        <v>21.04</v>
      </c>
    </row>
    <row r="1954" spans="1:10">
      <c r="A1954" s="68"/>
      <c r="B1954" s="77" t="s">
        <v>183</v>
      </c>
      <c r="C1954" s="78"/>
      <c r="D1954" s="79"/>
      <c r="E1954" s="79"/>
      <c r="F1954" s="79"/>
      <c r="G1954" s="79"/>
      <c r="H1954" s="80"/>
      <c r="I1954" s="80"/>
      <c r="J1954" s="311"/>
    </row>
    <row r="1955" spans="1:10">
      <c r="A1955" s="68"/>
      <c r="B1955" s="77" t="s">
        <v>183</v>
      </c>
      <c r="C1955" s="78"/>
      <c r="D1955" s="79"/>
      <c r="E1955" s="79"/>
      <c r="F1955" s="79"/>
      <c r="G1955" s="79"/>
      <c r="H1955" s="80"/>
      <c r="I1955" s="80"/>
      <c r="J1955" s="311"/>
    </row>
    <row r="1956" spans="1:10">
      <c r="A1956" s="68"/>
      <c r="B1956" s="77" t="s">
        <v>183</v>
      </c>
      <c r="C1956" s="78"/>
      <c r="D1956" s="79"/>
      <c r="E1956" s="79"/>
      <c r="F1956" s="79"/>
      <c r="G1956" s="79"/>
      <c r="H1956" s="80"/>
      <c r="I1956" s="80"/>
      <c r="J1956" s="311"/>
    </row>
    <row r="1957" spans="1:10">
      <c r="A1957" s="68"/>
      <c r="B1957" s="77" t="s">
        <v>183</v>
      </c>
      <c r="C1957" s="78"/>
      <c r="D1957" s="79"/>
      <c r="E1957" s="79"/>
      <c r="F1957" s="79"/>
      <c r="G1957" s="79"/>
      <c r="H1957" s="80"/>
      <c r="I1957" s="80"/>
      <c r="J1957" s="311"/>
    </row>
    <row r="1958" spans="1:10">
      <c r="A1958" s="68"/>
      <c r="B1958" s="77" t="s">
        <v>183</v>
      </c>
      <c r="C1958" s="78"/>
      <c r="D1958" s="79"/>
      <c r="E1958" s="79"/>
      <c r="F1958" s="79"/>
      <c r="G1958" s="79"/>
      <c r="H1958" s="80"/>
      <c r="I1958" s="80"/>
      <c r="J1958" s="311"/>
    </row>
    <row r="1959" spans="1:10">
      <c r="A1959" s="68"/>
      <c r="B1959" s="73"/>
      <c r="C1959" s="81"/>
      <c r="D1959" s="75"/>
      <c r="E1959" s="75"/>
      <c r="F1959" s="75"/>
      <c r="G1959" s="75" t="s">
        <v>768</v>
      </c>
      <c r="H1959" s="75"/>
      <c r="I1959" s="75"/>
      <c r="J1959" s="83">
        <f>+SUBTOTAL(9,J1952:J1958)</f>
        <v>46.41</v>
      </c>
    </row>
    <row r="1960" spans="1:10">
      <c r="A1960" s="68"/>
      <c r="B1960" s="73"/>
      <c r="C1960" s="81"/>
      <c r="D1960" s="75"/>
      <c r="E1960" s="75"/>
      <c r="F1960" s="75" t="s">
        <v>769</v>
      </c>
      <c r="G1960" s="75"/>
      <c r="H1960" s="75"/>
      <c r="I1960" s="75">
        <v>0</v>
      </c>
      <c r="J1960" s="83">
        <f>+ROUND(I1960*J1959,2)</f>
        <v>0</v>
      </c>
    </row>
    <row r="1961" spans="1:10">
      <c r="A1961" s="68"/>
      <c r="B1961" s="73"/>
      <c r="C1961" s="81"/>
      <c r="D1961" s="75"/>
      <c r="E1961" s="75"/>
      <c r="F1961" s="75" t="s">
        <v>260</v>
      </c>
      <c r="G1961" s="75"/>
      <c r="H1961" s="75"/>
      <c r="I1961" s="75"/>
      <c r="J1961" s="83">
        <f>+SUBTOTAL(9,J1952:J1960)</f>
        <v>46.41</v>
      </c>
    </row>
    <row r="1962" spans="1:10">
      <c r="A1962" s="68"/>
      <c r="B1962" s="82"/>
      <c r="C1962" s="81"/>
      <c r="D1962" s="75"/>
      <c r="E1962" s="75"/>
      <c r="F1962" s="75"/>
      <c r="G1962" s="75" t="s">
        <v>770</v>
      </c>
      <c r="H1962" s="75"/>
      <c r="I1962" s="75"/>
      <c r="J1962" s="315">
        <f>+SUBTOTAL(9,J1943:J1961)</f>
        <v>46.41</v>
      </c>
    </row>
    <row r="1963" spans="1:10">
      <c r="A1963" s="68"/>
      <c r="B1963" s="82"/>
      <c r="C1963" s="81" t="s">
        <v>261</v>
      </c>
      <c r="D1963" s="75">
        <v>2.5</v>
      </c>
      <c r="E1963" s="75"/>
      <c r="F1963" s="75"/>
      <c r="G1963" s="75" t="s">
        <v>262</v>
      </c>
      <c r="H1963" s="75"/>
      <c r="I1963" s="75"/>
      <c r="J1963" s="315">
        <f>+ROUND(J1962/D1963,2)</f>
        <v>18.559999999999999</v>
      </c>
    </row>
    <row r="1964" spans="1:10">
      <c r="A1964" s="68"/>
      <c r="B1964" s="73" t="s">
        <v>247</v>
      </c>
      <c r="C1964" s="74" t="s">
        <v>263</v>
      </c>
      <c r="D1964" s="75"/>
      <c r="E1964" s="75"/>
      <c r="F1964" s="75"/>
      <c r="G1964" s="76" t="s">
        <v>248</v>
      </c>
      <c r="H1964" s="76" t="s">
        <v>771</v>
      </c>
      <c r="I1964" s="76" t="s">
        <v>264</v>
      </c>
      <c r="J1964" s="83" t="s">
        <v>772</v>
      </c>
    </row>
    <row r="1965" spans="1:10">
      <c r="A1965" s="68"/>
      <c r="B1965" s="73" t="s">
        <v>869</v>
      </c>
      <c r="C1965" s="74" t="s">
        <v>870</v>
      </c>
      <c r="D1965" s="75"/>
      <c r="E1965" s="75"/>
      <c r="F1965" s="75"/>
      <c r="G1965" s="76" t="s">
        <v>188</v>
      </c>
      <c r="H1965" s="76">
        <v>332.17</v>
      </c>
      <c r="I1965" s="76">
        <v>1</v>
      </c>
      <c r="J1965" s="83">
        <f>+ROUND(H1965*I1965,2)</f>
        <v>332.17</v>
      </c>
    </row>
    <row r="1966" spans="1:10">
      <c r="A1966" s="68"/>
      <c r="B1966" s="77" t="s">
        <v>544</v>
      </c>
      <c r="C1966" s="78" t="s">
        <v>545</v>
      </c>
      <c r="D1966" s="79"/>
      <c r="E1966" s="79"/>
      <c r="F1966" s="79"/>
      <c r="G1966" s="80" t="s">
        <v>311</v>
      </c>
      <c r="H1966" s="80">
        <v>127.64</v>
      </c>
      <c r="I1966" s="80">
        <v>0.624</v>
      </c>
      <c r="J1966" s="311">
        <f>+ROUND(H1966*I1966,2)</f>
        <v>79.650000000000006</v>
      </c>
    </row>
    <row r="1967" spans="1:10">
      <c r="A1967" s="68"/>
      <c r="B1967" s="77" t="s">
        <v>871</v>
      </c>
      <c r="C1967" s="78" t="s">
        <v>872</v>
      </c>
      <c r="D1967" s="79"/>
      <c r="E1967" s="79"/>
      <c r="F1967" s="79"/>
      <c r="G1967" s="80" t="s">
        <v>187</v>
      </c>
      <c r="H1967" s="80">
        <v>33.81</v>
      </c>
      <c r="I1967" s="80">
        <v>5.5999999999999995E-4</v>
      </c>
      <c r="J1967" s="311">
        <f>+ROUND(H1967*I1967,2)</f>
        <v>0.02</v>
      </c>
    </row>
    <row r="1968" spans="1:10">
      <c r="A1968" s="68"/>
      <c r="B1968" s="77" t="s">
        <v>546</v>
      </c>
      <c r="C1968" s="78" t="s">
        <v>547</v>
      </c>
      <c r="D1968" s="79"/>
      <c r="E1968" s="79"/>
      <c r="F1968" s="79"/>
      <c r="G1968" s="80" t="s">
        <v>187</v>
      </c>
      <c r="H1968" s="80">
        <v>33.81</v>
      </c>
      <c r="I1968" s="80">
        <v>6.2E-4</v>
      </c>
      <c r="J1968" s="311">
        <f>+ROUND(H1968*I1968,2)</f>
        <v>0.02</v>
      </c>
    </row>
    <row r="1969" spans="1:10">
      <c r="A1969" s="68"/>
      <c r="B1969" s="77" t="s">
        <v>183</v>
      </c>
      <c r="C1969" s="78"/>
      <c r="D1969" s="79"/>
      <c r="E1969" s="79"/>
      <c r="F1969" s="79"/>
      <c r="G1969" s="80"/>
      <c r="H1969" s="80"/>
      <c r="I1969" s="80"/>
      <c r="J1969" s="311"/>
    </row>
    <row r="1970" spans="1:10">
      <c r="A1970" s="68"/>
      <c r="B1970" s="77" t="s">
        <v>183</v>
      </c>
      <c r="C1970" s="78"/>
      <c r="D1970" s="79"/>
      <c r="E1970" s="79"/>
      <c r="F1970" s="79"/>
      <c r="G1970" s="80"/>
      <c r="H1970" s="80"/>
      <c r="I1970" s="80"/>
      <c r="J1970" s="311"/>
    </row>
    <row r="1971" spans="1:10">
      <c r="A1971" s="68"/>
      <c r="B1971" s="77" t="s">
        <v>183</v>
      </c>
      <c r="C1971" s="78"/>
      <c r="D1971" s="79"/>
      <c r="E1971" s="79"/>
      <c r="F1971" s="79"/>
      <c r="G1971" s="80"/>
      <c r="H1971" s="80"/>
      <c r="I1971" s="80"/>
      <c r="J1971" s="311"/>
    </row>
    <row r="1972" spans="1:10">
      <c r="A1972" s="68"/>
      <c r="B1972" s="73"/>
      <c r="C1972" s="81"/>
      <c r="D1972" s="75"/>
      <c r="E1972" s="75"/>
      <c r="F1972" s="75"/>
      <c r="G1972" s="75" t="s">
        <v>268</v>
      </c>
      <c r="H1972" s="75"/>
      <c r="I1972" s="75"/>
      <c r="J1972" s="83">
        <f>+SUBTOTAL(9,J1965:J1971)</f>
        <v>411.86</v>
      </c>
    </row>
    <row r="1973" spans="1:10">
      <c r="A1973" s="68"/>
      <c r="B1973" s="73" t="s">
        <v>247</v>
      </c>
      <c r="C1973" s="74" t="s">
        <v>269</v>
      </c>
      <c r="D1973" s="75"/>
      <c r="E1973" s="75"/>
      <c r="F1973" s="75"/>
      <c r="G1973" s="76" t="s">
        <v>248</v>
      </c>
      <c r="H1973" s="76" t="s">
        <v>771</v>
      </c>
      <c r="I1973" s="76" t="s">
        <v>264</v>
      </c>
      <c r="J1973" s="83" t="s">
        <v>772</v>
      </c>
    </row>
    <row r="1974" spans="1:10">
      <c r="A1974" s="68"/>
      <c r="B1974" s="73" t="s">
        <v>183</v>
      </c>
      <c r="C1974" s="74"/>
      <c r="D1974" s="75"/>
      <c r="E1974" s="75"/>
      <c r="F1974" s="75"/>
      <c r="G1974" s="76"/>
      <c r="H1974" s="76"/>
      <c r="I1974" s="76"/>
      <c r="J1974" s="83"/>
    </row>
    <row r="1975" spans="1:10">
      <c r="A1975" s="68"/>
      <c r="B1975" s="77" t="s">
        <v>183</v>
      </c>
      <c r="C1975" s="78"/>
      <c r="D1975" s="79"/>
      <c r="E1975" s="79"/>
      <c r="F1975" s="79"/>
      <c r="G1975" s="80"/>
      <c r="H1975" s="80"/>
      <c r="I1975" s="80"/>
      <c r="J1975" s="311"/>
    </row>
    <row r="1976" spans="1:10">
      <c r="A1976" s="68"/>
      <c r="B1976" s="77" t="s">
        <v>183</v>
      </c>
      <c r="C1976" s="78"/>
      <c r="D1976" s="79"/>
      <c r="E1976" s="79"/>
      <c r="F1976" s="79"/>
      <c r="G1976" s="80"/>
      <c r="H1976" s="80"/>
      <c r="I1976" s="80"/>
      <c r="J1976" s="311"/>
    </row>
    <row r="1977" spans="1:10">
      <c r="A1977" s="68"/>
      <c r="B1977" s="77" t="s">
        <v>183</v>
      </c>
      <c r="C1977" s="78"/>
      <c r="D1977" s="79"/>
      <c r="E1977" s="79"/>
      <c r="F1977" s="79"/>
      <c r="G1977" s="80"/>
      <c r="H1977" s="80"/>
      <c r="I1977" s="80"/>
      <c r="J1977" s="311"/>
    </row>
    <row r="1978" spans="1:10">
      <c r="A1978" s="68"/>
      <c r="B1978" s="77" t="s">
        <v>183</v>
      </c>
      <c r="C1978" s="78"/>
      <c r="D1978" s="79"/>
      <c r="E1978" s="79"/>
      <c r="F1978" s="79"/>
      <c r="G1978" s="80"/>
      <c r="H1978" s="80"/>
      <c r="I1978" s="80"/>
      <c r="J1978" s="311"/>
    </row>
    <row r="1979" spans="1:10">
      <c r="A1979" s="68"/>
      <c r="B1979" s="73"/>
      <c r="C1979" s="81"/>
      <c r="D1979" s="75"/>
      <c r="E1979" s="75"/>
      <c r="F1979" s="75"/>
      <c r="G1979" s="75" t="s">
        <v>270</v>
      </c>
      <c r="H1979" s="75"/>
      <c r="I1979" s="75"/>
      <c r="J1979" s="83">
        <f>+SUBTOTAL(9,J1974:J1978)</f>
        <v>0</v>
      </c>
    </row>
    <row r="1980" spans="1:10">
      <c r="A1980" s="68"/>
      <c r="B1980" s="73" t="s">
        <v>247</v>
      </c>
      <c r="C1980" s="74" t="s">
        <v>273</v>
      </c>
      <c r="D1980" s="76" t="s">
        <v>274</v>
      </c>
      <c r="E1980" s="76" t="s">
        <v>777</v>
      </c>
      <c r="F1980" s="76" t="s">
        <v>778</v>
      </c>
      <c r="G1980" s="76" t="s">
        <v>779</v>
      </c>
      <c r="H1980" s="76" t="s">
        <v>780</v>
      </c>
      <c r="I1980" s="76" t="s">
        <v>264</v>
      </c>
      <c r="J1980" s="83" t="s">
        <v>781</v>
      </c>
    </row>
    <row r="1981" spans="1:10">
      <c r="A1981" s="68"/>
      <c r="B1981" s="73" t="s">
        <v>873</v>
      </c>
      <c r="C1981" s="74" t="s">
        <v>874</v>
      </c>
      <c r="D1981" s="76" t="s">
        <v>275</v>
      </c>
      <c r="E1981" s="76">
        <v>0</v>
      </c>
      <c r="F1981" s="76">
        <v>1.93</v>
      </c>
      <c r="G1981" s="76">
        <v>1.93</v>
      </c>
      <c r="H1981" s="76">
        <v>0.74</v>
      </c>
      <c r="I1981" s="76">
        <v>5.5999999999999995E-4</v>
      </c>
      <c r="J1981" s="83">
        <f>+ROUND(G1981*H1981*I1981,2)</f>
        <v>0</v>
      </c>
    </row>
    <row r="1982" spans="1:10">
      <c r="A1982" s="68"/>
      <c r="B1982" s="77" t="s">
        <v>548</v>
      </c>
      <c r="C1982" s="78" t="s">
        <v>549</v>
      </c>
      <c r="D1982" s="80" t="s">
        <v>275</v>
      </c>
      <c r="E1982" s="80">
        <v>0</v>
      </c>
      <c r="F1982" s="80">
        <v>1.93</v>
      </c>
      <c r="G1982" s="80">
        <v>1.93</v>
      </c>
      <c r="H1982" s="80">
        <v>0.74</v>
      </c>
      <c r="I1982" s="80">
        <v>6.2E-4</v>
      </c>
      <c r="J1982" s="311">
        <f>+ROUND(G1982*H1982*I1982,2)</f>
        <v>0</v>
      </c>
    </row>
    <row r="1983" spans="1:10">
      <c r="A1983" s="68"/>
      <c r="B1983" s="77" t="s">
        <v>183</v>
      </c>
      <c r="C1983" s="78"/>
      <c r="D1983" s="80"/>
      <c r="E1983" s="80"/>
      <c r="F1983" s="80"/>
      <c r="G1983" s="80"/>
      <c r="H1983" s="80"/>
      <c r="I1983" s="80"/>
      <c r="J1983" s="311"/>
    </row>
    <row r="1984" spans="1:10">
      <c r="A1984" s="68"/>
      <c r="B1984" s="77" t="s">
        <v>183</v>
      </c>
      <c r="C1984" s="78"/>
      <c r="D1984" s="80"/>
      <c r="E1984" s="80"/>
      <c r="F1984" s="80"/>
      <c r="G1984" s="80"/>
      <c r="H1984" s="80"/>
      <c r="I1984" s="80"/>
      <c r="J1984" s="311"/>
    </row>
    <row r="1985" spans="1:10">
      <c r="A1985" s="68"/>
      <c r="B1985" s="77" t="s">
        <v>183</v>
      </c>
      <c r="C1985" s="78"/>
      <c r="D1985" s="80"/>
      <c r="E1985" s="80"/>
      <c r="F1985" s="80"/>
      <c r="G1985" s="80"/>
      <c r="H1985" s="80"/>
      <c r="I1985" s="80"/>
      <c r="J1985" s="311"/>
    </row>
    <row r="1986" spans="1:10">
      <c r="A1986" s="68"/>
      <c r="B1986" s="77" t="s">
        <v>183</v>
      </c>
      <c r="C1986" s="78"/>
      <c r="D1986" s="80"/>
      <c r="E1986" s="80"/>
      <c r="F1986" s="80"/>
      <c r="G1986" s="80"/>
      <c r="H1986" s="80"/>
      <c r="I1986" s="80"/>
      <c r="J1986" s="311"/>
    </row>
    <row r="1987" spans="1:10">
      <c r="A1987" s="68"/>
      <c r="B1987" s="77" t="s">
        <v>183</v>
      </c>
      <c r="C1987" s="78"/>
      <c r="D1987" s="80"/>
      <c r="E1987" s="80"/>
      <c r="F1987" s="80"/>
      <c r="G1987" s="80"/>
      <c r="H1987" s="80"/>
      <c r="I1987" s="80"/>
      <c r="J1987" s="311"/>
    </row>
    <row r="1988" spans="1:10">
      <c r="A1988" s="68"/>
      <c r="B1988" s="73"/>
      <c r="C1988" s="81"/>
      <c r="D1988" s="75"/>
      <c r="E1988" s="75"/>
      <c r="F1988" s="75"/>
      <c r="G1988" s="75" t="s">
        <v>277</v>
      </c>
      <c r="H1988" s="75"/>
      <c r="I1988" s="75"/>
      <c r="J1988" s="83">
        <f>+SUBTOTAL(9,J1981:J1987)</f>
        <v>0</v>
      </c>
    </row>
    <row r="1989" spans="1:10">
      <c r="A1989" s="68"/>
      <c r="B1989" s="73" t="s">
        <v>278</v>
      </c>
      <c r="C1989" s="81"/>
      <c r="D1989" s="75"/>
      <c r="E1989" s="75"/>
      <c r="F1989" s="75"/>
      <c r="G1989" s="75"/>
      <c r="H1989" s="75"/>
      <c r="I1989" s="75"/>
      <c r="J1989" s="83">
        <f>+SUBTOTAL(9,J1963:J1987)</f>
        <v>430.41999999999996</v>
      </c>
    </row>
    <row r="1990" spans="1:10">
      <c r="A1990" s="68"/>
      <c r="B1990" s="73" t="s">
        <v>279</v>
      </c>
      <c r="C1990" s="81"/>
      <c r="D1990" s="75">
        <v>0</v>
      </c>
      <c r="E1990" s="75"/>
      <c r="F1990" s="75"/>
      <c r="G1990" s="75"/>
      <c r="H1990" s="75"/>
      <c r="I1990" s="75"/>
      <c r="J1990" s="83">
        <f>+ROUND(J1989*D1990/100,2)</f>
        <v>0</v>
      </c>
    </row>
    <row r="1991" spans="1:10" ht="14.4" thickBot="1">
      <c r="A1991" s="68"/>
      <c r="B1991" s="73" t="s">
        <v>280</v>
      </c>
      <c r="C1991" s="81"/>
      <c r="D1991" s="75"/>
      <c r="E1991" s="75"/>
      <c r="F1991" s="75"/>
      <c r="G1991" s="75"/>
      <c r="H1991" s="75"/>
      <c r="I1991" s="75"/>
      <c r="J1991" s="83">
        <f>+J1989+ J1990</f>
        <v>430.41999999999996</v>
      </c>
    </row>
    <row r="1992" spans="1:10">
      <c r="A1992" s="68"/>
      <c r="B1992" s="69" t="s">
        <v>213</v>
      </c>
      <c r="C1992" s="70"/>
      <c r="D1992" s="72"/>
      <c r="E1992" s="72"/>
      <c r="F1992" s="72" t="s">
        <v>783</v>
      </c>
      <c r="G1992" s="72"/>
      <c r="H1992" s="72"/>
      <c r="I1992" s="72" t="s">
        <v>784</v>
      </c>
      <c r="J1992" s="310"/>
    </row>
    <row r="1993" spans="1:10">
      <c r="A1993" s="68"/>
      <c r="B1993" s="77" t="s">
        <v>785</v>
      </c>
      <c r="C1993" s="68"/>
      <c r="D1993" s="79"/>
      <c r="E1993" s="79"/>
      <c r="F1993" s="79" t="s">
        <v>786</v>
      </c>
      <c r="G1993" s="79"/>
      <c r="H1993" s="79"/>
      <c r="I1993" s="79"/>
      <c r="J1993" s="316"/>
    </row>
    <row r="1994" spans="1:10">
      <c r="A1994" s="68"/>
      <c r="B1994" s="77" t="s">
        <v>787</v>
      </c>
      <c r="C1994" s="68"/>
      <c r="D1994" s="79"/>
      <c r="E1994" s="79"/>
      <c r="F1994" s="79" t="s">
        <v>788</v>
      </c>
      <c r="G1994" s="79"/>
      <c r="H1994" s="79"/>
      <c r="I1994" s="79"/>
      <c r="J1994" s="316"/>
    </row>
    <row r="1995" spans="1:10" ht="14.4" thickBot="1">
      <c r="A1995" s="68"/>
      <c r="B1995" s="84" t="s">
        <v>789</v>
      </c>
      <c r="C1995" s="68"/>
      <c r="D1995" s="79"/>
      <c r="E1995" s="79"/>
      <c r="F1995" s="79"/>
      <c r="G1995" s="79"/>
      <c r="H1995" s="79"/>
      <c r="I1995" s="79"/>
      <c r="J1995" s="317"/>
    </row>
    <row r="1996" spans="1:10">
      <c r="A1996" s="68"/>
      <c r="B1996" s="70"/>
      <c r="C1996" s="70"/>
      <c r="D1996" s="72"/>
      <c r="E1996" s="72"/>
      <c r="F1996" s="72"/>
      <c r="G1996" s="72"/>
      <c r="H1996" s="72"/>
      <c r="I1996" s="72"/>
      <c r="J1996" s="72"/>
    </row>
    <row r="1997" spans="1:10" ht="14.4" thickBot="1">
      <c r="A1997" s="68"/>
      <c r="B1997" s="68"/>
      <c r="C1997" s="68"/>
      <c r="D1997" s="79"/>
      <c r="E1997" s="79"/>
      <c r="F1997" s="79"/>
      <c r="G1997" s="79"/>
      <c r="H1997" s="79"/>
      <c r="I1997" s="79"/>
      <c r="J1997" s="79"/>
    </row>
    <row r="1998" spans="1:10">
      <c r="A1998" s="68"/>
      <c r="B1998" s="69"/>
      <c r="C1998" s="70"/>
      <c r="D1998" s="71" t="s">
        <v>246</v>
      </c>
      <c r="E1998" s="71"/>
      <c r="F1998" s="71"/>
      <c r="G1998" s="72"/>
      <c r="H1998" s="72"/>
      <c r="I1998" s="72"/>
      <c r="J1998" s="310"/>
    </row>
    <row r="1999" spans="1:10">
      <c r="A1999" s="68"/>
      <c r="B1999" s="73" t="s">
        <v>247</v>
      </c>
      <c r="C1999" s="74" t="s">
        <v>69</v>
      </c>
      <c r="D1999" s="75"/>
      <c r="E1999" s="75"/>
      <c r="F1999" s="75"/>
      <c r="G1999" s="75"/>
      <c r="H1999" s="76" t="s">
        <v>759</v>
      </c>
      <c r="I1999" s="75"/>
      <c r="J1999" s="83" t="s">
        <v>248</v>
      </c>
    </row>
    <row r="2000" spans="1:10">
      <c r="A2000" s="68"/>
      <c r="B2000" s="77" t="s">
        <v>183</v>
      </c>
      <c r="C2000" s="78" t="s">
        <v>536</v>
      </c>
      <c r="D2000" s="79"/>
      <c r="E2000" s="79"/>
      <c r="F2000" s="79"/>
      <c r="G2000" s="79"/>
      <c r="H2000" s="80" t="s">
        <v>761</v>
      </c>
      <c r="I2000" s="79"/>
      <c r="J2000" s="311" t="s">
        <v>188</v>
      </c>
    </row>
    <row r="2001" spans="1:10">
      <c r="A2001" s="68"/>
      <c r="B2001" s="73"/>
      <c r="C2001" s="74"/>
      <c r="D2001" s="75"/>
      <c r="E2001" s="76"/>
      <c r="F2001" s="76" t="s">
        <v>249</v>
      </c>
      <c r="G2001" s="76"/>
      <c r="H2001" s="76" t="s">
        <v>250</v>
      </c>
      <c r="I2001" s="76"/>
      <c r="J2001" s="83" t="s">
        <v>762</v>
      </c>
    </row>
    <row r="2002" spans="1:10">
      <c r="A2002" s="68"/>
      <c r="B2002" s="77" t="s">
        <v>247</v>
      </c>
      <c r="C2002" s="78" t="s">
        <v>251</v>
      </c>
      <c r="D2002" s="79"/>
      <c r="E2002" s="80" t="s">
        <v>182</v>
      </c>
      <c r="F2002" s="76" t="s">
        <v>252</v>
      </c>
      <c r="G2002" s="76" t="s">
        <v>253</v>
      </c>
      <c r="H2002" s="76" t="s">
        <v>252</v>
      </c>
      <c r="I2002" s="312" t="s">
        <v>253</v>
      </c>
      <c r="J2002" s="311" t="s">
        <v>763</v>
      </c>
    </row>
    <row r="2003" spans="1:10">
      <c r="A2003" s="68"/>
      <c r="B2003" s="313" t="s">
        <v>550</v>
      </c>
      <c r="C2003" s="74" t="s">
        <v>648</v>
      </c>
      <c r="D2003" s="75"/>
      <c r="E2003" s="76">
        <v>1</v>
      </c>
      <c r="F2003" s="76">
        <v>1</v>
      </c>
      <c r="G2003" s="76">
        <v>0</v>
      </c>
      <c r="H2003" s="76">
        <v>34.700000000000003</v>
      </c>
      <c r="I2003" s="76">
        <v>25.11</v>
      </c>
      <c r="J2003" s="83">
        <f>+ROUND(E2003* ((F2003*H2003) + (G2003*I2003)),2)</f>
        <v>34.700000000000003</v>
      </c>
    </row>
    <row r="2004" spans="1:10">
      <c r="A2004" s="68"/>
      <c r="B2004" s="314" t="s">
        <v>334</v>
      </c>
      <c r="C2004" s="78" t="s">
        <v>335</v>
      </c>
      <c r="D2004" s="79"/>
      <c r="E2004" s="80">
        <v>1</v>
      </c>
      <c r="F2004" s="80">
        <v>0.03</v>
      </c>
      <c r="G2004" s="80">
        <v>0.97</v>
      </c>
      <c r="H2004" s="80">
        <v>257.73</v>
      </c>
      <c r="I2004" s="80">
        <v>71.84</v>
      </c>
      <c r="J2004" s="311">
        <f>+ROUND(E2004* ((F2004*H2004) + (G2004*I2004)),2)</f>
        <v>77.42</v>
      </c>
    </row>
    <row r="2005" spans="1:10">
      <c r="A2005" s="68"/>
      <c r="B2005" s="77" t="s">
        <v>183</v>
      </c>
      <c r="C2005" s="78"/>
      <c r="D2005" s="79"/>
      <c r="E2005" s="80"/>
      <c r="F2005" s="80"/>
      <c r="G2005" s="80"/>
      <c r="H2005" s="80"/>
      <c r="I2005" s="80"/>
      <c r="J2005" s="311"/>
    </row>
    <row r="2006" spans="1:10">
      <c r="A2006" s="68"/>
      <c r="B2006" s="77" t="s">
        <v>183</v>
      </c>
      <c r="C2006" s="78"/>
      <c r="D2006" s="79"/>
      <c r="E2006" s="80"/>
      <c r="F2006" s="80"/>
      <c r="G2006" s="80"/>
      <c r="H2006" s="80"/>
      <c r="I2006" s="80"/>
      <c r="J2006" s="311"/>
    </row>
    <row r="2007" spans="1:10">
      <c r="A2007" s="68"/>
      <c r="B2007" s="77" t="s">
        <v>183</v>
      </c>
      <c r="C2007" s="78"/>
      <c r="D2007" s="79"/>
      <c r="E2007" s="80"/>
      <c r="F2007" s="80"/>
      <c r="G2007" s="80"/>
      <c r="H2007" s="80"/>
      <c r="I2007" s="80"/>
      <c r="J2007" s="311"/>
    </row>
    <row r="2008" spans="1:10">
      <c r="A2008" s="68"/>
      <c r="B2008" s="77" t="s">
        <v>183</v>
      </c>
      <c r="C2008" s="78"/>
      <c r="D2008" s="79"/>
      <c r="E2008" s="80"/>
      <c r="F2008" s="80"/>
      <c r="G2008" s="80"/>
      <c r="H2008" s="80"/>
      <c r="I2008" s="80"/>
      <c r="J2008" s="311"/>
    </row>
    <row r="2009" spans="1:10">
      <c r="A2009" s="68"/>
      <c r="B2009" s="77" t="s">
        <v>183</v>
      </c>
      <c r="C2009" s="78"/>
      <c r="D2009" s="79"/>
      <c r="E2009" s="80"/>
      <c r="F2009" s="80"/>
      <c r="G2009" s="80"/>
      <c r="H2009" s="80"/>
      <c r="I2009" s="80"/>
      <c r="J2009" s="311"/>
    </row>
    <row r="2010" spans="1:10">
      <c r="A2010" s="68"/>
      <c r="B2010" s="73"/>
      <c r="C2010" s="81"/>
      <c r="D2010" s="75"/>
      <c r="E2010" s="75"/>
      <c r="F2010" s="75"/>
      <c r="G2010" s="75" t="s">
        <v>764</v>
      </c>
      <c r="H2010" s="75"/>
      <c r="I2010" s="75"/>
      <c r="J2010" s="83">
        <f>+SUBTOTAL(9,J2003:J2009)</f>
        <v>112.12</v>
      </c>
    </row>
    <row r="2011" spans="1:10">
      <c r="A2011" s="68"/>
      <c r="B2011" s="73" t="s">
        <v>247</v>
      </c>
      <c r="C2011" s="74" t="s">
        <v>765</v>
      </c>
      <c r="D2011" s="75"/>
      <c r="E2011" s="75"/>
      <c r="F2011" s="75"/>
      <c r="G2011" s="75"/>
      <c r="H2011" s="76" t="s">
        <v>182</v>
      </c>
      <c r="I2011" s="76" t="s">
        <v>766</v>
      </c>
      <c r="J2011" s="83" t="s">
        <v>767</v>
      </c>
    </row>
    <row r="2012" spans="1:10">
      <c r="A2012" s="68"/>
      <c r="B2012" s="73" t="s">
        <v>258</v>
      </c>
      <c r="C2012" s="74" t="s">
        <v>259</v>
      </c>
      <c r="D2012" s="75"/>
      <c r="E2012" s="75"/>
      <c r="F2012" s="75"/>
      <c r="G2012" s="75"/>
      <c r="H2012" s="76">
        <v>1</v>
      </c>
      <c r="I2012" s="76">
        <v>21.04</v>
      </c>
      <c r="J2012" s="83">
        <f>+ROUND(H2012*I2012,2)</f>
        <v>21.04</v>
      </c>
    </row>
    <row r="2013" spans="1:10">
      <c r="A2013" s="68"/>
      <c r="B2013" s="77" t="s">
        <v>183</v>
      </c>
      <c r="C2013" s="78"/>
      <c r="D2013" s="79"/>
      <c r="E2013" s="79"/>
      <c r="F2013" s="79"/>
      <c r="G2013" s="79"/>
      <c r="H2013" s="80"/>
      <c r="I2013" s="80"/>
      <c r="J2013" s="311"/>
    </row>
    <row r="2014" spans="1:10">
      <c r="A2014" s="68"/>
      <c r="B2014" s="77" t="s">
        <v>183</v>
      </c>
      <c r="C2014" s="78"/>
      <c r="D2014" s="79"/>
      <c r="E2014" s="79"/>
      <c r="F2014" s="79"/>
      <c r="G2014" s="79"/>
      <c r="H2014" s="80"/>
      <c r="I2014" s="80"/>
      <c r="J2014" s="311"/>
    </row>
    <row r="2015" spans="1:10">
      <c r="A2015" s="68"/>
      <c r="B2015" s="77" t="s">
        <v>183</v>
      </c>
      <c r="C2015" s="78"/>
      <c r="D2015" s="79"/>
      <c r="E2015" s="79"/>
      <c r="F2015" s="79"/>
      <c r="G2015" s="79"/>
      <c r="H2015" s="80"/>
      <c r="I2015" s="80"/>
      <c r="J2015" s="311"/>
    </row>
    <row r="2016" spans="1:10">
      <c r="A2016" s="68"/>
      <c r="B2016" s="77" t="s">
        <v>183</v>
      </c>
      <c r="C2016" s="78"/>
      <c r="D2016" s="79"/>
      <c r="E2016" s="79"/>
      <c r="F2016" s="79"/>
      <c r="G2016" s="79"/>
      <c r="H2016" s="80"/>
      <c r="I2016" s="80"/>
      <c r="J2016" s="311"/>
    </row>
    <row r="2017" spans="1:10">
      <c r="A2017" s="68"/>
      <c r="B2017" s="77" t="s">
        <v>183</v>
      </c>
      <c r="C2017" s="78"/>
      <c r="D2017" s="79"/>
      <c r="E2017" s="79"/>
      <c r="F2017" s="79"/>
      <c r="G2017" s="79"/>
      <c r="H2017" s="80"/>
      <c r="I2017" s="80"/>
      <c r="J2017" s="311"/>
    </row>
    <row r="2018" spans="1:10">
      <c r="A2018" s="68"/>
      <c r="B2018" s="77" t="s">
        <v>183</v>
      </c>
      <c r="C2018" s="78"/>
      <c r="D2018" s="79"/>
      <c r="E2018" s="79"/>
      <c r="F2018" s="79"/>
      <c r="G2018" s="79"/>
      <c r="H2018" s="80"/>
      <c r="I2018" s="80"/>
      <c r="J2018" s="311"/>
    </row>
    <row r="2019" spans="1:10">
      <c r="A2019" s="68"/>
      <c r="B2019" s="73"/>
      <c r="C2019" s="81"/>
      <c r="D2019" s="75"/>
      <c r="E2019" s="75"/>
      <c r="F2019" s="75"/>
      <c r="G2019" s="75" t="s">
        <v>768</v>
      </c>
      <c r="H2019" s="75"/>
      <c r="I2019" s="75"/>
      <c r="J2019" s="83">
        <f>+SUBTOTAL(9,J2012:J2018)</f>
        <v>21.04</v>
      </c>
    </row>
    <row r="2020" spans="1:10">
      <c r="A2020" s="68"/>
      <c r="B2020" s="73"/>
      <c r="C2020" s="81"/>
      <c r="D2020" s="75"/>
      <c r="E2020" s="75"/>
      <c r="F2020" s="75" t="s">
        <v>769</v>
      </c>
      <c r="G2020" s="75"/>
      <c r="H2020" s="75"/>
      <c r="I2020" s="75">
        <v>0</v>
      </c>
      <c r="J2020" s="83">
        <f>+ROUND(I2020*J2019,2)</f>
        <v>0</v>
      </c>
    </row>
    <row r="2021" spans="1:10">
      <c r="A2021" s="68"/>
      <c r="B2021" s="73"/>
      <c r="C2021" s="81"/>
      <c r="D2021" s="75"/>
      <c r="E2021" s="75"/>
      <c r="F2021" s="75" t="s">
        <v>260</v>
      </c>
      <c r="G2021" s="75"/>
      <c r="H2021" s="75"/>
      <c r="I2021" s="75"/>
      <c r="J2021" s="83">
        <f>+SUBTOTAL(9,J2012:J2020)</f>
        <v>21.04</v>
      </c>
    </row>
    <row r="2022" spans="1:10">
      <c r="A2022" s="68"/>
      <c r="B2022" s="82"/>
      <c r="C2022" s="81"/>
      <c r="D2022" s="75"/>
      <c r="E2022" s="75"/>
      <c r="F2022" s="75"/>
      <c r="G2022" s="75" t="s">
        <v>770</v>
      </c>
      <c r="H2022" s="75"/>
      <c r="I2022" s="75"/>
      <c r="J2022" s="315">
        <f>+SUBTOTAL(9,J2003:J2021)</f>
        <v>133.16</v>
      </c>
    </row>
    <row r="2023" spans="1:10">
      <c r="A2023" s="68"/>
      <c r="B2023" s="82"/>
      <c r="C2023" s="81" t="s">
        <v>261</v>
      </c>
      <c r="D2023" s="75">
        <v>22.51</v>
      </c>
      <c r="E2023" s="75"/>
      <c r="F2023" s="75"/>
      <c r="G2023" s="75" t="s">
        <v>262</v>
      </c>
      <c r="H2023" s="75"/>
      <c r="I2023" s="75"/>
      <c r="J2023" s="315">
        <f>+ROUND(J2022/D2023,2)</f>
        <v>5.92</v>
      </c>
    </row>
    <row r="2024" spans="1:10">
      <c r="A2024" s="68"/>
      <c r="B2024" s="73" t="s">
        <v>247</v>
      </c>
      <c r="C2024" s="74" t="s">
        <v>263</v>
      </c>
      <c r="D2024" s="75"/>
      <c r="E2024" s="75"/>
      <c r="F2024" s="75"/>
      <c r="G2024" s="76" t="s">
        <v>248</v>
      </c>
      <c r="H2024" s="76" t="s">
        <v>771</v>
      </c>
      <c r="I2024" s="76" t="s">
        <v>264</v>
      </c>
      <c r="J2024" s="83" t="s">
        <v>772</v>
      </c>
    </row>
    <row r="2025" spans="1:10">
      <c r="A2025" s="68"/>
      <c r="B2025" s="73" t="s">
        <v>183</v>
      </c>
      <c r="C2025" s="74"/>
      <c r="D2025" s="75"/>
      <c r="E2025" s="75"/>
      <c r="F2025" s="75"/>
      <c r="G2025" s="76"/>
      <c r="H2025" s="76"/>
      <c r="I2025" s="76"/>
      <c r="J2025" s="83"/>
    </row>
    <row r="2026" spans="1:10">
      <c r="A2026" s="68"/>
      <c r="B2026" s="77" t="s">
        <v>183</v>
      </c>
      <c r="C2026" s="78"/>
      <c r="D2026" s="79"/>
      <c r="E2026" s="79"/>
      <c r="F2026" s="79"/>
      <c r="G2026" s="80"/>
      <c r="H2026" s="80"/>
      <c r="I2026" s="80"/>
      <c r="J2026" s="311"/>
    </row>
    <row r="2027" spans="1:10">
      <c r="A2027" s="68"/>
      <c r="B2027" s="77" t="s">
        <v>183</v>
      </c>
      <c r="C2027" s="78"/>
      <c r="D2027" s="79"/>
      <c r="E2027" s="79"/>
      <c r="F2027" s="79"/>
      <c r="G2027" s="80"/>
      <c r="H2027" s="80"/>
      <c r="I2027" s="80"/>
      <c r="J2027" s="311"/>
    </row>
    <row r="2028" spans="1:10">
      <c r="A2028" s="68"/>
      <c r="B2028" s="77" t="s">
        <v>183</v>
      </c>
      <c r="C2028" s="78"/>
      <c r="D2028" s="79"/>
      <c r="E2028" s="79"/>
      <c r="F2028" s="79"/>
      <c r="G2028" s="80"/>
      <c r="H2028" s="80"/>
      <c r="I2028" s="80"/>
      <c r="J2028" s="311"/>
    </row>
    <row r="2029" spans="1:10">
      <c r="A2029" s="68"/>
      <c r="B2029" s="77" t="s">
        <v>183</v>
      </c>
      <c r="C2029" s="78"/>
      <c r="D2029" s="79"/>
      <c r="E2029" s="79"/>
      <c r="F2029" s="79"/>
      <c r="G2029" s="80"/>
      <c r="H2029" s="80"/>
      <c r="I2029" s="80"/>
      <c r="J2029" s="311"/>
    </row>
    <row r="2030" spans="1:10">
      <c r="A2030" s="68"/>
      <c r="B2030" s="77" t="s">
        <v>183</v>
      </c>
      <c r="C2030" s="78"/>
      <c r="D2030" s="79"/>
      <c r="E2030" s="79"/>
      <c r="F2030" s="79"/>
      <c r="G2030" s="80"/>
      <c r="H2030" s="80"/>
      <c r="I2030" s="80"/>
      <c r="J2030" s="311"/>
    </row>
    <row r="2031" spans="1:10">
      <c r="A2031" s="68"/>
      <c r="B2031" s="77" t="s">
        <v>183</v>
      </c>
      <c r="C2031" s="78"/>
      <c r="D2031" s="79"/>
      <c r="E2031" s="79"/>
      <c r="F2031" s="79"/>
      <c r="G2031" s="80"/>
      <c r="H2031" s="80"/>
      <c r="I2031" s="80"/>
      <c r="J2031" s="311"/>
    </row>
    <row r="2032" spans="1:10">
      <c r="A2032" s="68"/>
      <c r="B2032" s="73"/>
      <c r="C2032" s="81"/>
      <c r="D2032" s="75"/>
      <c r="E2032" s="75"/>
      <c r="F2032" s="75"/>
      <c r="G2032" s="75" t="s">
        <v>268</v>
      </c>
      <c r="H2032" s="75"/>
      <c r="I2032" s="75"/>
      <c r="J2032" s="83">
        <f>+SUBTOTAL(9,J2025:J2031)</f>
        <v>0</v>
      </c>
    </row>
    <row r="2033" spans="1:10">
      <c r="A2033" s="68"/>
      <c r="B2033" s="73" t="s">
        <v>247</v>
      </c>
      <c r="C2033" s="74" t="s">
        <v>269</v>
      </c>
      <c r="D2033" s="75"/>
      <c r="E2033" s="75"/>
      <c r="F2033" s="75"/>
      <c r="G2033" s="76" t="s">
        <v>248</v>
      </c>
      <c r="H2033" s="76" t="s">
        <v>771</v>
      </c>
      <c r="I2033" s="76" t="s">
        <v>264</v>
      </c>
      <c r="J2033" s="83" t="s">
        <v>772</v>
      </c>
    </row>
    <row r="2034" spans="1:10">
      <c r="A2034" s="68"/>
      <c r="B2034" s="73" t="s">
        <v>183</v>
      </c>
      <c r="C2034" s="74"/>
      <c r="D2034" s="75"/>
      <c r="E2034" s="75"/>
      <c r="F2034" s="75"/>
      <c r="G2034" s="76"/>
      <c r="H2034" s="76"/>
      <c r="I2034" s="76"/>
      <c r="J2034" s="83"/>
    </row>
    <row r="2035" spans="1:10">
      <c r="A2035" s="68"/>
      <c r="B2035" s="77" t="s">
        <v>183</v>
      </c>
      <c r="C2035" s="78"/>
      <c r="D2035" s="79"/>
      <c r="E2035" s="79"/>
      <c r="F2035" s="79"/>
      <c r="G2035" s="80"/>
      <c r="H2035" s="80"/>
      <c r="I2035" s="80"/>
      <c r="J2035" s="311"/>
    </row>
    <row r="2036" spans="1:10">
      <c r="A2036" s="68"/>
      <c r="B2036" s="77" t="s">
        <v>183</v>
      </c>
      <c r="C2036" s="78"/>
      <c r="D2036" s="79"/>
      <c r="E2036" s="79"/>
      <c r="F2036" s="79"/>
      <c r="G2036" s="80"/>
      <c r="H2036" s="80"/>
      <c r="I2036" s="80"/>
      <c r="J2036" s="311"/>
    </row>
    <row r="2037" spans="1:10">
      <c r="A2037" s="68"/>
      <c r="B2037" s="77" t="s">
        <v>183</v>
      </c>
      <c r="C2037" s="78"/>
      <c r="D2037" s="79"/>
      <c r="E2037" s="79"/>
      <c r="F2037" s="79"/>
      <c r="G2037" s="80"/>
      <c r="H2037" s="80"/>
      <c r="I2037" s="80"/>
      <c r="J2037" s="311"/>
    </row>
    <row r="2038" spans="1:10">
      <c r="A2038" s="68"/>
      <c r="B2038" s="77" t="s">
        <v>183</v>
      </c>
      <c r="C2038" s="78"/>
      <c r="D2038" s="79"/>
      <c r="E2038" s="79"/>
      <c r="F2038" s="79"/>
      <c r="G2038" s="80"/>
      <c r="H2038" s="80"/>
      <c r="I2038" s="80"/>
      <c r="J2038" s="311"/>
    </row>
    <row r="2039" spans="1:10">
      <c r="A2039" s="68"/>
      <c r="B2039" s="73"/>
      <c r="C2039" s="81"/>
      <c r="D2039" s="75"/>
      <c r="E2039" s="75"/>
      <c r="F2039" s="75"/>
      <c r="G2039" s="75" t="s">
        <v>270</v>
      </c>
      <c r="H2039" s="75"/>
      <c r="I2039" s="75"/>
      <c r="J2039" s="83">
        <f>+SUBTOTAL(9,J2034:J2038)</f>
        <v>0</v>
      </c>
    </row>
    <row r="2040" spans="1:10">
      <c r="A2040" s="68"/>
      <c r="B2040" s="73" t="s">
        <v>247</v>
      </c>
      <c r="C2040" s="74" t="s">
        <v>273</v>
      </c>
      <c r="D2040" s="76" t="s">
        <v>274</v>
      </c>
      <c r="E2040" s="76" t="s">
        <v>777</v>
      </c>
      <c r="F2040" s="76" t="s">
        <v>778</v>
      </c>
      <c r="G2040" s="76" t="s">
        <v>779</v>
      </c>
      <c r="H2040" s="76" t="s">
        <v>780</v>
      </c>
      <c r="I2040" s="76" t="s">
        <v>264</v>
      </c>
      <c r="J2040" s="83" t="s">
        <v>781</v>
      </c>
    </row>
    <row r="2041" spans="1:10">
      <c r="A2041" s="68"/>
      <c r="B2041" s="73" t="s">
        <v>183</v>
      </c>
      <c r="C2041" s="74"/>
      <c r="D2041" s="76"/>
      <c r="E2041" s="76"/>
      <c r="F2041" s="76"/>
      <c r="G2041" s="76"/>
      <c r="H2041" s="76"/>
      <c r="I2041" s="76"/>
      <c r="J2041" s="83"/>
    </row>
    <row r="2042" spans="1:10">
      <c r="A2042" s="68"/>
      <c r="B2042" s="77" t="s">
        <v>183</v>
      </c>
      <c r="C2042" s="78"/>
      <c r="D2042" s="80"/>
      <c r="E2042" s="80"/>
      <c r="F2042" s="80"/>
      <c r="G2042" s="80"/>
      <c r="H2042" s="80"/>
      <c r="I2042" s="80"/>
      <c r="J2042" s="311"/>
    </row>
    <row r="2043" spans="1:10">
      <c r="A2043" s="68"/>
      <c r="B2043" s="77" t="s">
        <v>183</v>
      </c>
      <c r="C2043" s="78"/>
      <c r="D2043" s="80"/>
      <c r="E2043" s="80"/>
      <c r="F2043" s="80"/>
      <c r="G2043" s="80"/>
      <c r="H2043" s="80"/>
      <c r="I2043" s="80"/>
      <c r="J2043" s="311"/>
    </row>
    <row r="2044" spans="1:10">
      <c r="A2044" s="68"/>
      <c r="B2044" s="77" t="s">
        <v>183</v>
      </c>
      <c r="C2044" s="78"/>
      <c r="D2044" s="80"/>
      <c r="E2044" s="80"/>
      <c r="F2044" s="80"/>
      <c r="G2044" s="80"/>
      <c r="H2044" s="80"/>
      <c r="I2044" s="80"/>
      <c r="J2044" s="311"/>
    </row>
    <row r="2045" spans="1:10">
      <c r="A2045" s="68"/>
      <c r="B2045" s="77" t="s">
        <v>183</v>
      </c>
      <c r="C2045" s="78"/>
      <c r="D2045" s="80"/>
      <c r="E2045" s="80"/>
      <c r="F2045" s="80"/>
      <c r="G2045" s="80"/>
      <c r="H2045" s="80"/>
      <c r="I2045" s="80"/>
      <c r="J2045" s="311"/>
    </row>
    <row r="2046" spans="1:10">
      <c r="A2046" s="68"/>
      <c r="B2046" s="77" t="s">
        <v>183</v>
      </c>
      <c r="C2046" s="78"/>
      <c r="D2046" s="80"/>
      <c r="E2046" s="80"/>
      <c r="F2046" s="80"/>
      <c r="G2046" s="80"/>
      <c r="H2046" s="80"/>
      <c r="I2046" s="80"/>
      <c r="J2046" s="311"/>
    </row>
    <row r="2047" spans="1:10">
      <c r="A2047" s="68"/>
      <c r="B2047" s="77" t="s">
        <v>183</v>
      </c>
      <c r="C2047" s="78"/>
      <c r="D2047" s="80"/>
      <c r="E2047" s="80"/>
      <c r="F2047" s="80"/>
      <c r="G2047" s="80"/>
      <c r="H2047" s="80"/>
      <c r="I2047" s="80"/>
      <c r="J2047" s="311"/>
    </row>
    <row r="2048" spans="1:10">
      <c r="A2048" s="68"/>
      <c r="B2048" s="73"/>
      <c r="C2048" s="81"/>
      <c r="D2048" s="75"/>
      <c r="E2048" s="75"/>
      <c r="F2048" s="75"/>
      <c r="G2048" s="75" t="s">
        <v>277</v>
      </c>
      <c r="H2048" s="75"/>
      <c r="I2048" s="75"/>
      <c r="J2048" s="83">
        <f>+SUBTOTAL(9,J2041:J2047)</f>
        <v>0</v>
      </c>
    </row>
    <row r="2049" spans="1:10">
      <c r="A2049" s="68"/>
      <c r="B2049" s="73" t="s">
        <v>278</v>
      </c>
      <c r="C2049" s="81"/>
      <c r="D2049" s="75"/>
      <c r="E2049" s="75"/>
      <c r="F2049" s="75"/>
      <c r="G2049" s="75"/>
      <c r="H2049" s="75"/>
      <c r="I2049" s="75"/>
      <c r="J2049" s="83">
        <f>+SUBTOTAL(9,J2023:J2047)</f>
        <v>5.92</v>
      </c>
    </row>
    <row r="2050" spans="1:10">
      <c r="A2050" s="68"/>
      <c r="B2050" s="73" t="s">
        <v>279</v>
      </c>
      <c r="C2050" s="81"/>
      <c r="D2050" s="75">
        <v>0</v>
      </c>
      <c r="E2050" s="75"/>
      <c r="F2050" s="75"/>
      <c r="G2050" s="75"/>
      <c r="H2050" s="75"/>
      <c r="I2050" s="75"/>
      <c r="J2050" s="83">
        <f>+ROUND(J2049*D2050/100,2)</f>
        <v>0</v>
      </c>
    </row>
    <row r="2051" spans="1:10" ht="14.4" thickBot="1">
      <c r="A2051" s="68"/>
      <c r="B2051" s="73" t="s">
        <v>280</v>
      </c>
      <c r="C2051" s="81"/>
      <c r="D2051" s="75"/>
      <c r="E2051" s="75"/>
      <c r="F2051" s="75"/>
      <c r="G2051" s="75"/>
      <c r="H2051" s="75"/>
      <c r="I2051" s="75"/>
      <c r="J2051" s="83">
        <f>+J2049+ J2050</f>
        <v>5.92</v>
      </c>
    </row>
    <row r="2052" spans="1:10">
      <c r="A2052" s="68"/>
      <c r="B2052" s="69" t="s">
        <v>213</v>
      </c>
      <c r="C2052" s="70"/>
      <c r="D2052" s="72"/>
      <c r="E2052" s="72"/>
      <c r="F2052" s="72" t="s">
        <v>783</v>
      </c>
      <c r="G2052" s="72"/>
      <c r="H2052" s="72"/>
      <c r="I2052" s="72" t="s">
        <v>784</v>
      </c>
      <c r="J2052" s="310"/>
    </row>
    <row r="2053" spans="1:10">
      <c r="A2053" s="68"/>
      <c r="B2053" s="77" t="s">
        <v>785</v>
      </c>
      <c r="C2053" s="68"/>
      <c r="D2053" s="79"/>
      <c r="E2053" s="79"/>
      <c r="F2053" s="79" t="s">
        <v>786</v>
      </c>
      <c r="G2053" s="79"/>
      <c r="H2053" s="79"/>
      <c r="I2053" s="79"/>
      <c r="J2053" s="316"/>
    </row>
    <row r="2054" spans="1:10">
      <c r="A2054" s="68"/>
      <c r="B2054" s="77" t="s">
        <v>787</v>
      </c>
      <c r="C2054" s="68"/>
      <c r="D2054" s="79"/>
      <c r="E2054" s="79"/>
      <c r="F2054" s="79" t="s">
        <v>788</v>
      </c>
      <c r="G2054" s="79"/>
      <c r="H2054" s="79"/>
      <c r="I2054" s="79"/>
      <c r="J2054" s="316"/>
    </row>
    <row r="2055" spans="1:10" ht="14.4" thickBot="1">
      <c r="A2055" s="68"/>
      <c r="B2055" s="84" t="s">
        <v>789</v>
      </c>
      <c r="C2055" s="68"/>
      <c r="D2055" s="79"/>
      <c r="E2055" s="79"/>
      <c r="F2055" s="79"/>
      <c r="G2055" s="79"/>
      <c r="H2055" s="79"/>
      <c r="I2055" s="79"/>
      <c r="J2055" s="317"/>
    </row>
    <row r="2056" spans="1:10">
      <c r="A2056" s="68"/>
      <c r="B2056" s="70"/>
      <c r="C2056" s="70"/>
      <c r="D2056" s="72"/>
      <c r="E2056" s="72"/>
      <c r="F2056" s="72"/>
      <c r="G2056" s="72"/>
      <c r="H2056" s="72"/>
      <c r="I2056" s="72"/>
      <c r="J2056" s="72"/>
    </row>
    <row r="2057" spans="1:10" ht="14.4" thickBot="1">
      <c r="A2057" s="68"/>
      <c r="B2057" s="68"/>
      <c r="C2057" s="68"/>
      <c r="D2057" s="79"/>
      <c r="E2057" s="79"/>
      <c r="F2057" s="79"/>
      <c r="G2057" s="79"/>
      <c r="H2057" s="79"/>
      <c r="I2057" s="79"/>
      <c r="J2057" s="79"/>
    </row>
    <row r="2058" spans="1:10">
      <c r="A2058" s="68"/>
      <c r="B2058" s="69"/>
      <c r="C2058" s="70"/>
      <c r="D2058" s="71" t="s">
        <v>246</v>
      </c>
      <c r="E2058" s="71"/>
      <c r="F2058" s="71"/>
      <c r="G2058" s="72"/>
      <c r="H2058" s="72"/>
      <c r="I2058" s="72"/>
      <c r="J2058" s="310"/>
    </row>
    <row r="2059" spans="1:10">
      <c r="A2059" s="68"/>
      <c r="B2059" s="73" t="s">
        <v>247</v>
      </c>
      <c r="C2059" s="74" t="s">
        <v>69</v>
      </c>
      <c r="D2059" s="75"/>
      <c r="E2059" s="75"/>
      <c r="F2059" s="75"/>
      <c r="G2059" s="75"/>
      <c r="H2059" s="76" t="s">
        <v>759</v>
      </c>
      <c r="I2059" s="75"/>
      <c r="J2059" s="83" t="s">
        <v>248</v>
      </c>
    </row>
    <row r="2060" spans="1:10">
      <c r="A2060" s="68"/>
      <c r="B2060" s="77" t="s">
        <v>183</v>
      </c>
      <c r="C2060" s="78" t="s">
        <v>537</v>
      </c>
      <c r="D2060" s="79"/>
      <c r="E2060" s="79"/>
      <c r="F2060" s="79"/>
      <c r="G2060" s="79"/>
      <c r="H2060" s="80" t="s">
        <v>761</v>
      </c>
      <c r="I2060" s="79"/>
      <c r="J2060" s="311" t="s">
        <v>210</v>
      </c>
    </row>
    <row r="2061" spans="1:10">
      <c r="A2061" s="68"/>
      <c r="B2061" s="73"/>
      <c r="C2061" s="74"/>
      <c r="D2061" s="75"/>
      <c r="E2061" s="76"/>
      <c r="F2061" s="76" t="s">
        <v>249</v>
      </c>
      <c r="G2061" s="76"/>
      <c r="H2061" s="76" t="s">
        <v>250</v>
      </c>
      <c r="I2061" s="76"/>
      <c r="J2061" s="83" t="s">
        <v>762</v>
      </c>
    </row>
    <row r="2062" spans="1:10">
      <c r="A2062" s="68"/>
      <c r="B2062" s="77" t="s">
        <v>247</v>
      </c>
      <c r="C2062" s="78" t="s">
        <v>251</v>
      </c>
      <c r="D2062" s="79"/>
      <c r="E2062" s="80" t="s">
        <v>182</v>
      </c>
      <c r="F2062" s="76" t="s">
        <v>252</v>
      </c>
      <c r="G2062" s="76" t="s">
        <v>253</v>
      </c>
      <c r="H2062" s="76" t="s">
        <v>252</v>
      </c>
      <c r="I2062" s="312" t="s">
        <v>253</v>
      </c>
      <c r="J2062" s="311" t="s">
        <v>763</v>
      </c>
    </row>
    <row r="2063" spans="1:10">
      <c r="A2063" s="68"/>
      <c r="B2063" s="73" t="s">
        <v>183</v>
      </c>
      <c r="C2063" s="74"/>
      <c r="D2063" s="75"/>
      <c r="E2063" s="76"/>
      <c r="F2063" s="76"/>
      <c r="G2063" s="76"/>
      <c r="H2063" s="76"/>
      <c r="I2063" s="76"/>
      <c r="J2063" s="83"/>
    </row>
    <row r="2064" spans="1:10">
      <c r="A2064" s="68"/>
      <c r="B2064" s="77" t="s">
        <v>183</v>
      </c>
      <c r="C2064" s="78"/>
      <c r="D2064" s="79"/>
      <c r="E2064" s="80"/>
      <c r="F2064" s="80"/>
      <c r="G2064" s="80"/>
      <c r="H2064" s="80"/>
      <c r="I2064" s="80"/>
      <c r="J2064" s="311"/>
    </row>
    <row r="2065" spans="1:10">
      <c r="A2065" s="68"/>
      <c r="B2065" s="77" t="s">
        <v>183</v>
      </c>
      <c r="C2065" s="78"/>
      <c r="D2065" s="79"/>
      <c r="E2065" s="80"/>
      <c r="F2065" s="80"/>
      <c r="G2065" s="80"/>
      <c r="H2065" s="80"/>
      <c r="I2065" s="80"/>
      <c r="J2065" s="311"/>
    </row>
    <row r="2066" spans="1:10">
      <c r="A2066" s="68"/>
      <c r="B2066" s="77" t="s">
        <v>183</v>
      </c>
      <c r="C2066" s="78"/>
      <c r="D2066" s="79"/>
      <c r="E2066" s="80"/>
      <c r="F2066" s="80"/>
      <c r="G2066" s="80"/>
      <c r="H2066" s="80"/>
      <c r="I2066" s="80"/>
      <c r="J2066" s="311"/>
    </row>
    <row r="2067" spans="1:10">
      <c r="A2067" s="68"/>
      <c r="B2067" s="77" t="s">
        <v>183</v>
      </c>
      <c r="C2067" s="78"/>
      <c r="D2067" s="79"/>
      <c r="E2067" s="80"/>
      <c r="F2067" s="80"/>
      <c r="G2067" s="80"/>
      <c r="H2067" s="80"/>
      <c r="I2067" s="80"/>
      <c r="J2067" s="311"/>
    </row>
    <row r="2068" spans="1:10">
      <c r="A2068" s="68"/>
      <c r="B2068" s="77" t="s">
        <v>183</v>
      </c>
      <c r="C2068" s="78"/>
      <c r="D2068" s="79"/>
      <c r="E2068" s="80"/>
      <c r="F2068" s="80"/>
      <c r="G2068" s="80"/>
      <c r="H2068" s="80"/>
      <c r="I2068" s="80"/>
      <c r="J2068" s="311"/>
    </row>
    <row r="2069" spans="1:10">
      <c r="A2069" s="68"/>
      <c r="B2069" s="77" t="s">
        <v>183</v>
      </c>
      <c r="C2069" s="78"/>
      <c r="D2069" s="79"/>
      <c r="E2069" s="80"/>
      <c r="F2069" s="80"/>
      <c r="G2069" s="80"/>
      <c r="H2069" s="80"/>
      <c r="I2069" s="80"/>
      <c r="J2069" s="311"/>
    </row>
    <row r="2070" spans="1:10">
      <c r="A2070" s="68"/>
      <c r="B2070" s="73"/>
      <c r="C2070" s="81"/>
      <c r="D2070" s="75"/>
      <c r="E2070" s="75"/>
      <c r="F2070" s="75"/>
      <c r="G2070" s="75" t="s">
        <v>764</v>
      </c>
      <c r="H2070" s="75"/>
      <c r="I2070" s="75"/>
      <c r="J2070" s="83">
        <f>+SUBTOTAL(9,J2063:J2069)</f>
        <v>0</v>
      </c>
    </row>
    <row r="2071" spans="1:10">
      <c r="A2071" s="68"/>
      <c r="B2071" s="73" t="s">
        <v>247</v>
      </c>
      <c r="C2071" s="74" t="s">
        <v>765</v>
      </c>
      <c r="D2071" s="75"/>
      <c r="E2071" s="75"/>
      <c r="F2071" s="75"/>
      <c r="G2071" s="75"/>
      <c r="H2071" s="76" t="s">
        <v>182</v>
      </c>
      <c r="I2071" s="76" t="s">
        <v>766</v>
      </c>
      <c r="J2071" s="83" t="s">
        <v>767</v>
      </c>
    </row>
    <row r="2072" spans="1:10">
      <c r="A2072" s="68"/>
      <c r="B2072" s="73" t="s">
        <v>258</v>
      </c>
      <c r="C2072" s="74" t="s">
        <v>259</v>
      </c>
      <c r="D2072" s="75"/>
      <c r="E2072" s="75"/>
      <c r="F2072" s="75"/>
      <c r="G2072" s="75"/>
      <c r="H2072" s="76">
        <v>1</v>
      </c>
      <c r="I2072" s="76">
        <v>21.04</v>
      </c>
      <c r="J2072" s="83">
        <f>+ROUND(H2072*I2072,2)</f>
        <v>21.04</v>
      </c>
    </row>
    <row r="2073" spans="1:10">
      <c r="A2073" s="68"/>
      <c r="B2073" s="77" t="s">
        <v>183</v>
      </c>
      <c r="C2073" s="78"/>
      <c r="D2073" s="79"/>
      <c r="E2073" s="79"/>
      <c r="F2073" s="79"/>
      <c r="G2073" s="79"/>
      <c r="H2073" s="80"/>
      <c r="I2073" s="80"/>
      <c r="J2073" s="311"/>
    </row>
    <row r="2074" spans="1:10">
      <c r="A2074" s="68"/>
      <c r="B2074" s="77" t="s">
        <v>183</v>
      </c>
      <c r="C2074" s="78"/>
      <c r="D2074" s="79"/>
      <c r="E2074" s="79"/>
      <c r="F2074" s="79"/>
      <c r="G2074" s="79"/>
      <c r="H2074" s="80"/>
      <c r="I2074" s="80"/>
      <c r="J2074" s="311"/>
    </row>
    <row r="2075" spans="1:10">
      <c r="A2075" s="68"/>
      <c r="B2075" s="77" t="s">
        <v>183</v>
      </c>
      <c r="C2075" s="78"/>
      <c r="D2075" s="79"/>
      <c r="E2075" s="79"/>
      <c r="F2075" s="79"/>
      <c r="G2075" s="79"/>
      <c r="H2075" s="80"/>
      <c r="I2075" s="80"/>
      <c r="J2075" s="311"/>
    </row>
    <row r="2076" spans="1:10">
      <c r="A2076" s="68"/>
      <c r="B2076" s="77" t="s">
        <v>183</v>
      </c>
      <c r="C2076" s="78"/>
      <c r="D2076" s="79"/>
      <c r="E2076" s="79"/>
      <c r="F2076" s="79"/>
      <c r="G2076" s="79"/>
      <c r="H2076" s="80"/>
      <c r="I2076" s="80"/>
      <c r="J2076" s="311"/>
    </row>
    <row r="2077" spans="1:10">
      <c r="A2077" s="68"/>
      <c r="B2077" s="77" t="s">
        <v>183</v>
      </c>
      <c r="C2077" s="78"/>
      <c r="D2077" s="79"/>
      <c r="E2077" s="79"/>
      <c r="F2077" s="79"/>
      <c r="G2077" s="79"/>
      <c r="H2077" s="80"/>
      <c r="I2077" s="80"/>
      <c r="J2077" s="311"/>
    </row>
    <row r="2078" spans="1:10">
      <c r="A2078" s="68"/>
      <c r="B2078" s="77" t="s">
        <v>183</v>
      </c>
      <c r="C2078" s="78"/>
      <c r="D2078" s="79"/>
      <c r="E2078" s="79"/>
      <c r="F2078" s="79"/>
      <c r="G2078" s="79"/>
      <c r="H2078" s="80"/>
      <c r="I2078" s="80"/>
      <c r="J2078" s="311"/>
    </row>
    <row r="2079" spans="1:10">
      <c r="A2079" s="68"/>
      <c r="B2079" s="73"/>
      <c r="C2079" s="81"/>
      <c r="D2079" s="75"/>
      <c r="E2079" s="75"/>
      <c r="F2079" s="75"/>
      <c r="G2079" s="75" t="s">
        <v>768</v>
      </c>
      <c r="H2079" s="75"/>
      <c r="I2079" s="75"/>
      <c r="J2079" s="83">
        <f>+SUBTOTAL(9,J2072:J2078)</f>
        <v>21.04</v>
      </c>
    </row>
    <row r="2080" spans="1:10">
      <c r="A2080" s="68"/>
      <c r="B2080" s="73"/>
      <c r="C2080" s="81"/>
      <c r="D2080" s="75"/>
      <c r="E2080" s="75"/>
      <c r="F2080" s="75" t="s">
        <v>769</v>
      </c>
      <c r="G2080" s="75"/>
      <c r="H2080" s="75"/>
      <c r="I2080" s="75">
        <v>0</v>
      </c>
      <c r="J2080" s="83">
        <f>+ROUND(I2080*J2079,2)</f>
        <v>0</v>
      </c>
    </row>
    <row r="2081" spans="1:10">
      <c r="A2081" s="68"/>
      <c r="B2081" s="73"/>
      <c r="C2081" s="81"/>
      <c r="D2081" s="75"/>
      <c r="E2081" s="75"/>
      <c r="F2081" s="75" t="s">
        <v>260</v>
      </c>
      <c r="G2081" s="75"/>
      <c r="H2081" s="75"/>
      <c r="I2081" s="75"/>
      <c r="J2081" s="83">
        <f>+SUBTOTAL(9,J2072:J2080)</f>
        <v>21.04</v>
      </c>
    </row>
    <row r="2082" spans="1:10">
      <c r="A2082" s="68"/>
      <c r="B2082" s="82"/>
      <c r="C2082" s="81"/>
      <c r="D2082" s="75"/>
      <c r="E2082" s="75"/>
      <c r="F2082" s="75"/>
      <c r="G2082" s="75" t="s">
        <v>770</v>
      </c>
      <c r="H2082" s="75"/>
      <c r="I2082" s="75"/>
      <c r="J2082" s="315">
        <f>+SUBTOTAL(9,J2063:J2081)</f>
        <v>21.04</v>
      </c>
    </row>
    <row r="2083" spans="1:10">
      <c r="A2083" s="68"/>
      <c r="B2083" s="82"/>
      <c r="C2083" s="81" t="s">
        <v>261</v>
      </c>
      <c r="D2083" s="75">
        <v>5</v>
      </c>
      <c r="E2083" s="75"/>
      <c r="F2083" s="75"/>
      <c r="G2083" s="75" t="s">
        <v>262</v>
      </c>
      <c r="H2083" s="75"/>
      <c r="I2083" s="75"/>
      <c r="J2083" s="315">
        <f>+ROUND(J2082/D2083,2)</f>
        <v>4.21</v>
      </c>
    </row>
    <row r="2084" spans="1:10">
      <c r="A2084" s="68"/>
      <c r="B2084" s="73" t="s">
        <v>247</v>
      </c>
      <c r="C2084" s="74" t="s">
        <v>263</v>
      </c>
      <c r="D2084" s="75"/>
      <c r="E2084" s="75"/>
      <c r="F2084" s="75"/>
      <c r="G2084" s="76" t="s">
        <v>248</v>
      </c>
      <c r="H2084" s="76" t="s">
        <v>771</v>
      </c>
      <c r="I2084" s="76" t="s">
        <v>264</v>
      </c>
      <c r="J2084" s="83" t="s">
        <v>772</v>
      </c>
    </row>
    <row r="2085" spans="1:10">
      <c r="A2085" s="68"/>
      <c r="B2085" s="73" t="s">
        <v>183</v>
      </c>
      <c r="C2085" s="74"/>
      <c r="D2085" s="75"/>
      <c r="E2085" s="75"/>
      <c r="F2085" s="75"/>
      <c r="G2085" s="76"/>
      <c r="H2085" s="76"/>
      <c r="I2085" s="76"/>
      <c r="J2085" s="83"/>
    </row>
    <row r="2086" spans="1:10">
      <c r="A2086" s="68"/>
      <c r="B2086" s="77" t="s">
        <v>183</v>
      </c>
      <c r="C2086" s="78"/>
      <c r="D2086" s="79"/>
      <c r="E2086" s="79"/>
      <c r="F2086" s="79"/>
      <c r="G2086" s="80"/>
      <c r="H2086" s="80"/>
      <c r="I2086" s="80"/>
      <c r="J2086" s="311"/>
    </row>
    <row r="2087" spans="1:10">
      <c r="A2087" s="68"/>
      <c r="B2087" s="77" t="s">
        <v>183</v>
      </c>
      <c r="C2087" s="78"/>
      <c r="D2087" s="79"/>
      <c r="E2087" s="79"/>
      <c r="F2087" s="79"/>
      <c r="G2087" s="80"/>
      <c r="H2087" s="80"/>
      <c r="I2087" s="80"/>
      <c r="J2087" s="311"/>
    </row>
    <row r="2088" spans="1:10">
      <c r="A2088" s="68"/>
      <c r="B2088" s="77" t="s">
        <v>183</v>
      </c>
      <c r="C2088" s="78"/>
      <c r="D2088" s="79"/>
      <c r="E2088" s="79"/>
      <c r="F2088" s="79"/>
      <c r="G2088" s="80"/>
      <c r="H2088" s="80"/>
      <c r="I2088" s="80"/>
      <c r="J2088" s="311"/>
    </row>
    <row r="2089" spans="1:10">
      <c r="A2089" s="68"/>
      <c r="B2089" s="77" t="s">
        <v>183</v>
      </c>
      <c r="C2089" s="78"/>
      <c r="D2089" s="79"/>
      <c r="E2089" s="79"/>
      <c r="F2089" s="79"/>
      <c r="G2089" s="80"/>
      <c r="H2089" s="80"/>
      <c r="I2089" s="80"/>
      <c r="J2089" s="311"/>
    </row>
    <row r="2090" spans="1:10">
      <c r="A2090" s="68"/>
      <c r="B2090" s="77" t="s">
        <v>183</v>
      </c>
      <c r="C2090" s="78"/>
      <c r="D2090" s="79"/>
      <c r="E2090" s="79"/>
      <c r="F2090" s="79"/>
      <c r="G2090" s="80"/>
      <c r="H2090" s="80"/>
      <c r="I2090" s="80"/>
      <c r="J2090" s="311"/>
    </row>
    <row r="2091" spans="1:10">
      <c r="A2091" s="68"/>
      <c r="B2091" s="77" t="s">
        <v>183</v>
      </c>
      <c r="C2091" s="78"/>
      <c r="D2091" s="79"/>
      <c r="E2091" s="79"/>
      <c r="F2091" s="79"/>
      <c r="G2091" s="80"/>
      <c r="H2091" s="80"/>
      <c r="I2091" s="80"/>
      <c r="J2091" s="311"/>
    </row>
    <row r="2092" spans="1:10">
      <c r="A2092" s="68"/>
      <c r="B2092" s="73"/>
      <c r="C2092" s="81"/>
      <c r="D2092" s="75"/>
      <c r="E2092" s="75"/>
      <c r="F2092" s="75"/>
      <c r="G2092" s="75" t="s">
        <v>268</v>
      </c>
      <c r="H2092" s="75"/>
      <c r="I2092" s="75"/>
      <c r="J2092" s="83">
        <f>+SUBTOTAL(9,J2085:J2091)</f>
        <v>0</v>
      </c>
    </row>
    <row r="2093" spans="1:10">
      <c r="A2093" s="68"/>
      <c r="B2093" s="73" t="s">
        <v>247</v>
      </c>
      <c r="C2093" s="74" t="s">
        <v>269</v>
      </c>
      <c r="D2093" s="75"/>
      <c r="E2093" s="75"/>
      <c r="F2093" s="75"/>
      <c r="G2093" s="76" t="s">
        <v>248</v>
      </c>
      <c r="H2093" s="76" t="s">
        <v>771</v>
      </c>
      <c r="I2093" s="76" t="s">
        <v>264</v>
      </c>
      <c r="J2093" s="83" t="s">
        <v>772</v>
      </c>
    </row>
    <row r="2094" spans="1:10">
      <c r="A2094" s="68"/>
      <c r="B2094" s="73" t="s">
        <v>183</v>
      </c>
      <c r="C2094" s="74"/>
      <c r="D2094" s="75"/>
      <c r="E2094" s="75"/>
      <c r="F2094" s="75"/>
      <c r="G2094" s="76"/>
      <c r="H2094" s="76"/>
      <c r="I2094" s="76"/>
      <c r="J2094" s="83"/>
    </row>
    <row r="2095" spans="1:10">
      <c r="A2095" s="68"/>
      <c r="B2095" s="77" t="s">
        <v>183</v>
      </c>
      <c r="C2095" s="78"/>
      <c r="D2095" s="79"/>
      <c r="E2095" s="79"/>
      <c r="F2095" s="79"/>
      <c r="G2095" s="80"/>
      <c r="H2095" s="80"/>
      <c r="I2095" s="80"/>
      <c r="J2095" s="311"/>
    </row>
    <row r="2096" spans="1:10">
      <c r="A2096" s="68"/>
      <c r="B2096" s="77" t="s">
        <v>183</v>
      </c>
      <c r="C2096" s="78"/>
      <c r="D2096" s="79"/>
      <c r="E2096" s="79"/>
      <c r="F2096" s="79"/>
      <c r="G2096" s="80"/>
      <c r="H2096" s="80"/>
      <c r="I2096" s="80"/>
      <c r="J2096" s="311"/>
    </row>
    <row r="2097" spans="1:10">
      <c r="A2097" s="68"/>
      <c r="B2097" s="77" t="s">
        <v>183</v>
      </c>
      <c r="C2097" s="78"/>
      <c r="D2097" s="79"/>
      <c r="E2097" s="79"/>
      <c r="F2097" s="79"/>
      <c r="G2097" s="80"/>
      <c r="H2097" s="80"/>
      <c r="I2097" s="80"/>
      <c r="J2097" s="311"/>
    </row>
    <row r="2098" spans="1:10">
      <c r="A2098" s="68"/>
      <c r="B2098" s="77" t="s">
        <v>183</v>
      </c>
      <c r="C2098" s="78"/>
      <c r="D2098" s="79"/>
      <c r="E2098" s="79"/>
      <c r="F2098" s="79"/>
      <c r="G2098" s="80"/>
      <c r="H2098" s="80"/>
      <c r="I2098" s="80"/>
      <c r="J2098" s="311"/>
    </row>
    <row r="2099" spans="1:10">
      <c r="A2099" s="68"/>
      <c r="B2099" s="73"/>
      <c r="C2099" s="81"/>
      <c r="D2099" s="75"/>
      <c r="E2099" s="75"/>
      <c r="F2099" s="75"/>
      <c r="G2099" s="75" t="s">
        <v>270</v>
      </c>
      <c r="H2099" s="75"/>
      <c r="I2099" s="75"/>
      <c r="J2099" s="83">
        <f>+SUBTOTAL(9,J2094:J2098)</f>
        <v>0</v>
      </c>
    </row>
    <row r="2100" spans="1:10">
      <c r="A2100" s="68"/>
      <c r="B2100" s="73" t="s">
        <v>247</v>
      </c>
      <c r="C2100" s="74" t="s">
        <v>273</v>
      </c>
      <c r="D2100" s="76" t="s">
        <v>274</v>
      </c>
      <c r="E2100" s="76" t="s">
        <v>777</v>
      </c>
      <c r="F2100" s="76" t="s">
        <v>778</v>
      </c>
      <c r="G2100" s="76" t="s">
        <v>779</v>
      </c>
      <c r="H2100" s="76" t="s">
        <v>780</v>
      </c>
      <c r="I2100" s="76" t="s">
        <v>264</v>
      </c>
      <c r="J2100" s="83" t="s">
        <v>781</v>
      </c>
    </row>
    <row r="2101" spans="1:10">
      <c r="A2101" s="68"/>
      <c r="B2101" s="73" t="s">
        <v>183</v>
      </c>
      <c r="C2101" s="74"/>
      <c r="D2101" s="76"/>
      <c r="E2101" s="76"/>
      <c r="F2101" s="76"/>
      <c r="G2101" s="76"/>
      <c r="H2101" s="76"/>
      <c r="I2101" s="76"/>
      <c r="J2101" s="83"/>
    </row>
    <row r="2102" spans="1:10">
      <c r="A2102" s="68"/>
      <c r="B2102" s="77" t="s">
        <v>183</v>
      </c>
      <c r="C2102" s="78"/>
      <c r="D2102" s="80"/>
      <c r="E2102" s="80"/>
      <c r="F2102" s="80"/>
      <c r="G2102" s="80"/>
      <c r="H2102" s="80"/>
      <c r="I2102" s="80"/>
      <c r="J2102" s="311"/>
    </row>
    <row r="2103" spans="1:10">
      <c r="A2103" s="68"/>
      <c r="B2103" s="77" t="s">
        <v>183</v>
      </c>
      <c r="C2103" s="78"/>
      <c r="D2103" s="80"/>
      <c r="E2103" s="80"/>
      <c r="F2103" s="80"/>
      <c r="G2103" s="80"/>
      <c r="H2103" s="80"/>
      <c r="I2103" s="80"/>
      <c r="J2103" s="311"/>
    </row>
    <row r="2104" spans="1:10">
      <c r="A2104" s="68"/>
      <c r="B2104" s="77" t="s">
        <v>183</v>
      </c>
      <c r="C2104" s="78"/>
      <c r="D2104" s="80"/>
      <c r="E2104" s="80"/>
      <c r="F2104" s="80"/>
      <c r="G2104" s="80"/>
      <c r="H2104" s="80"/>
      <c r="I2104" s="80"/>
      <c r="J2104" s="311"/>
    </row>
    <row r="2105" spans="1:10">
      <c r="A2105" s="68"/>
      <c r="B2105" s="77" t="s">
        <v>183</v>
      </c>
      <c r="C2105" s="78"/>
      <c r="D2105" s="80"/>
      <c r="E2105" s="80"/>
      <c r="F2105" s="80"/>
      <c r="G2105" s="80"/>
      <c r="H2105" s="80"/>
      <c r="I2105" s="80"/>
      <c r="J2105" s="311"/>
    </row>
    <row r="2106" spans="1:10">
      <c r="A2106" s="68"/>
      <c r="B2106" s="77" t="s">
        <v>183</v>
      </c>
      <c r="C2106" s="78"/>
      <c r="D2106" s="80"/>
      <c r="E2106" s="80"/>
      <c r="F2106" s="80"/>
      <c r="G2106" s="80"/>
      <c r="H2106" s="80"/>
      <c r="I2106" s="80"/>
      <c r="J2106" s="311"/>
    </row>
    <row r="2107" spans="1:10">
      <c r="A2107" s="68"/>
      <c r="B2107" s="77" t="s">
        <v>183</v>
      </c>
      <c r="C2107" s="78"/>
      <c r="D2107" s="80"/>
      <c r="E2107" s="80"/>
      <c r="F2107" s="80"/>
      <c r="G2107" s="80"/>
      <c r="H2107" s="80"/>
      <c r="I2107" s="80"/>
      <c r="J2107" s="311"/>
    </row>
    <row r="2108" spans="1:10">
      <c r="A2108" s="68"/>
      <c r="B2108" s="73"/>
      <c r="C2108" s="81"/>
      <c r="D2108" s="75"/>
      <c r="E2108" s="75"/>
      <c r="F2108" s="75"/>
      <c r="G2108" s="75" t="s">
        <v>277</v>
      </c>
      <c r="H2108" s="75"/>
      <c r="I2108" s="75"/>
      <c r="J2108" s="83">
        <f>+SUBTOTAL(9,J2101:J2107)</f>
        <v>0</v>
      </c>
    </row>
    <row r="2109" spans="1:10">
      <c r="A2109" s="68"/>
      <c r="B2109" s="73" t="s">
        <v>278</v>
      </c>
      <c r="C2109" s="81"/>
      <c r="D2109" s="75"/>
      <c r="E2109" s="75"/>
      <c r="F2109" s="75"/>
      <c r="G2109" s="75"/>
      <c r="H2109" s="75"/>
      <c r="I2109" s="75"/>
      <c r="J2109" s="83">
        <f>+SUBTOTAL(9,J2083:J2107)</f>
        <v>4.21</v>
      </c>
    </row>
    <row r="2110" spans="1:10">
      <c r="A2110" s="68"/>
      <c r="B2110" s="73" t="s">
        <v>279</v>
      </c>
      <c r="C2110" s="81"/>
      <c r="D2110" s="75">
        <v>0</v>
      </c>
      <c r="E2110" s="75"/>
      <c r="F2110" s="75"/>
      <c r="G2110" s="75"/>
      <c r="H2110" s="75"/>
      <c r="I2110" s="75"/>
      <c r="J2110" s="83">
        <f>+ROUND(J2109*D2110/100,2)</f>
        <v>0</v>
      </c>
    </row>
    <row r="2111" spans="1:10" ht="14.4" thickBot="1">
      <c r="A2111" s="68"/>
      <c r="B2111" s="73" t="s">
        <v>280</v>
      </c>
      <c r="C2111" s="81"/>
      <c r="D2111" s="75"/>
      <c r="E2111" s="75"/>
      <c r="F2111" s="75"/>
      <c r="G2111" s="75"/>
      <c r="H2111" s="75"/>
      <c r="I2111" s="75"/>
      <c r="J2111" s="83">
        <f>+J2109+ J2110</f>
        <v>4.21</v>
      </c>
    </row>
    <row r="2112" spans="1:10">
      <c r="A2112" s="68"/>
      <c r="B2112" s="69" t="s">
        <v>213</v>
      </c>
      <c r="C2112" s="70"/>
      <c r="D2112" s="72"/>
      <c r="E2112" s="72"/>
      <c r="F2112" s="72" t="s">
        <v>783</v>
      </c>
      <c r="G2112" s="72"/>
      <c r="H2112" s="72"/>
      <c r="I2112" s="72" t="s">
        <v>784</v>
      </c>
      <c r="J2112" s="310"/>
    </row>
    <row r="2113" spans="1:10">
      <c r="A2113" s="68"/>
      <c r="B2113" s="77" t="s">
        <v>785</v>
      </c>
      <c r="C2113" s="68"/>
      <c r="D2113" s="79"/>
      <c r="E2113" s="79"/>
      <c r="F2113" s="79" t="s">
        <v>786</v>
      </c>
      <c r="G2113" s="79"/>
      <c r="H2113" s="79"/>
      <c r="I2113" s="79"/>
      <c r="J2113" s="316"/>
    </row>
    <row r="2114" spans="1:10">
      <c r="A2114" s="68"/>
      <c r="B2114" s="77" t="s">
        <v>787</v>
      </c>
      <c r="C2114" s="68"/>
      <c r="D2114" s="79"/>
      <c r="E2114" s="79"/>
      <c r="F2114" s="79" t="s">
        <v>788</v>
      </c>
      <c r="G2114" s="79"/>
      <c r="H2114" s="79"/>
      <c r="I2114" s="79"/>
      <c r="J2114" s="316"/>
    </row>
    <row r="2115" spans="1:10" ht="14.4" thickBot="1">
      <c r="A2115" s="68"/>
      <c r="B2115" s="84" t="s">
        <v>789</v>
      </c>
      <c r="C2115" s="68"/>
      <c r="D2115" s="79"/>
      <c r="E2115" s="79"/>
      <c r="F2115" s="79"/>
      <c r="G2115" s="79"/>
      <c r="H2115" s="79"/>
      <c r="I2115" s="79"/>
      <c r="J2115" s="317"/>
    </row>
    <row r="2116" spans="1:10">
      <c r="A2116" s="68"/>
      <c r="B2116" s="70"/>
      <c r="C2116" s="70"/>
      <c r="D2116" s="72"/>
      <c r="E2116" s="72"/>
      <c r="F2116" s="72"/>
      <c r="G2116" s="72"/>
      <c r="H2116" s="72"/>
      <c r="I2116" s="72"/>
      <c r="J2116" s="72"/>
    </row>
    <row r="2117" spans="1:10" ht="14.4" thickBot="1">
      <c r="A2117" s="68"/>
      <c r="B2117" s="68"/>
      <c r="C2117" s="68"/>
      <c r="D2117" s="79"/>
      <c r="E2117" s="79"/>
      <c r="F2117" s="79"/>
      <c r="G2117" s="79"/>
      <c r="H2117" s="79"/>
      <c r="I2117" s="79"/>
      <c r="J2117" s="79"/>
    </row>
    <row r="2118" spans="1:10">
      <c r="A2118" s="68"/>
      <c r="B2118" s="69"/>
      <c r="C2118" s="70"/>
      <c r="D2118" s="71" t="s">
        <v>246</v>
      </c>
      <c r="E2118" s="71"/>
      <c r="F2118" s="71"/>
      <c r="G2118" s="72"/>
      <c r="H2118" s="72"/>
      <c r="I2118" s="72"/>
      <c r="J2118" s="310"/>
    </row>
    <row r="2119" spans="1:10">
      <c r="A2119" s="68"/>
      <c r="B2119" s="73" t="s">
        <v>247</v>
      </c>
      <c r="C2119" s="74" t="s">
        <v>69</v>
      </c>
      <c r="D2119" s="75"/>
      <c r="E2119" s="75"/>
      <c r="F2119" s="75"/>
      <c r="G2119" s="75"/>
      <c r="H2119" s="76" t="s">
        <v>759</v>
      </c>
      <c r="I2119" s="75"/>
      <c r="J2119" s="83" t="s">
        <v>248</v>
      </c>
    </row>
    <row r="2120" spans="1:10">
      <c r="A2120" s="68"/>
      <c r="B2120" s="77" t="s">
        <v>183</v>
      </c>
      <c r="C2120" s="78" t="s">
        <v>196</v>
      </c>
      <c r="D2120" s="79"/>
      <c r="E2120" s="79"/>
      <c r="F2120" s="79"/>
      <c r="G2120" s="79"/>
      <c r="H2120" s="80" t="s">
        <v>761</v>
      </c>
      <c r="I2120" s="79"/>
      <c r="J2120" s="311" t="s">
        <v>188</v>
      </c>
    </row>
    <row r="2121" spans="1:10">
      <c r="A2121" s="68"/>
      <c r="B2121" s="73"/>
      <c r="C2121" s="74"/>
      <c r="D2121" s="75"/>
      <c r="E2121" s="76"/>
      <c r="F2121" s="76" t="s">
        <v>249</v>
      </c>
      <c r="G2121" s="76"/>
      <c r="H2121" s="76" t="s">
        <v>250</v>
      </c>
      <c r="I2121" s="76"/>
      <c r="J2121" s="83" t="s">
        <v>762</v>
      </c>
    </row>
    <row r="2122" spans="1:10">
      <c r="A2122" s="68"/>
      <c r="B2122" s="77" t="s">
        <v>247</v>
      </c>
      <c r="C2122" s="78" t="s">
        <v>251</v>
      </c>
      <c r="D2122" s="79"/>
      <c r="E2122" s="80" t="s">
        <v>182</v>
      </c>
      <c r="F2122" s="76" t="s">
        <v>252</v>
      </c>
      <c r="G2122" s="76" t="s">
        <v>253</v>
      </c>
      <c r="H2122" s="76" t="s">
        <v>252</v>
      </c>
      <c r="I2122" s="312" t="s">
        <v>253</v>
      </c>
      <c r="J2122" s="311" t="s">
        <v>763</v>
      </c>
    </row>
    <row r="2123" spans="1:10">
      <c r="A2123" s="68"/>
      <c r="B2123" s="73" t="s">
        <v>183</v>
      </c>
      <c r="C2123" s="74"/>
      <c r="D2123" s="75"/>
      <c r="E2123" s="76"/>
      <c r="F2123" s="76"/>
      <c r="G2123" s="76"/>
      <c r="H2123" s="76"/>
      <c r="I2123" s="76"/>
      <c r="J2123" s="83"/>
    </row>
    <row r="2124" spans="1:10">
      <c r="A2124" s="68"/>
      <c r="B2124" s="77" t="s">
        <v>183</v>
      </c>
      <c r="C2124" s="78"/>
      <c r="D2124" s="79"/>
      <c r="E2124" s="80"/>
      <c r="F2124" s="80"/>
      <c r="G2124" s="80"/>
      <c r="H2124" s="80"/>
      <c r="I2124" s="80"/>
      <c r="J2124" s="311"/>
    </row>
    <row r="2125" spans="1:10">
      <c r="A2125" s="68"/>
      <c r="B2125" s="77" t="s">
        <v>183</v>
      </c>
      <c r="C2125" s="78"/>
      <c r="D2125" s="79"/>
      <c r="E2125" s="80"/>
      <c r="F2125" s="80"/>
      <c r="G2125" s="80"/>
      <c r="H2125" s="80"/>
      <c r="I2125" s="80"/>
      <c r="J2125" s="311"/>
    </row>
    <row r="2126" spans="1:10">
      <c r="A2126" s="68"/>
      <c r="B2126" s="77" t="s">
        <v>183</v>
      </c>
      <c r="C2126" s="78"/>
      <c r="D2126" s="79"/>
      <c r="E2126" s="80"/>
      <c r="F2126" s="80"/>
      <c r="G2126" s="80"/>
      <c r="H2126" s="80"/>
      <c r="I2126" s="80"/>
      <c r="J2126" s="311"/>
    </row>
    <row r="2127" spans="1:10">
      <c r="A2127" s="68"/>
      <c r="B2127" s="77" t="s">
        <v>183</v>
      </c>
      <c r="C2127" s="78"/>
      <c r="D2127" s="79"/>
      <c r="E2127" s="80"/>
      <c r="F2127" s="80"/>
      <c r="G2127" s="80"/>
      <c r="H2127" s="80"/>
      <c r="I2127" s="80"/>
      <c r="J2127" s="311"/>
    </row>
    <row r="2128" spans="1:10">
      <c r="A2128" s="68"/>
      <c r="B2128" s="77" t="s">
        <v>183</v>
      </c>
      <c r="C2128" s="78"/>
      <c r="D2128" s="79"/>
      <c r="E2128" s="80"/>
      <c r="F2128" s="80"/>
      <c r="G2128" s="80"/>
      <c r="H2128" s="80"/>
      <c r="I2128" s="80"/>
      <c r="J2128" s="311"/>
    </row>
    <row r="2129" spans="1:10">
      <c r="A2129" s="68"/>
      <c r="B2129" s="77" t="s">
        <v>183</v>
      </c>
      <c r="C2129" s="78"/>
      <c r="D2129" s="79"/>
      <c r="E2129" s="80"/>
      <c r="F2129" s="80"/>
      <c r="G2129" s="80"/>
      <c r="H2129" s="80"/>
      <c r="I2129" s="80"/>
      <c r="J2129" s="311"/>
    </row>
    <row r="2130" spans="1:10">
      <c r="A2130" s="68"/>
      <c r="B2130" s="73"/>
      <c r="C2130" s="81"/>
      <c r="D2130" s="75"/>
      <c r="E2130" s="75"/>
      <c r="F2130" s="75"/>
      <c r="G2130" s="75" t="s">
        <v>764</v>
      </c>
      <c r="H2130" s="75"/>
      <c r="I2130" s="75"/>
      <c r="J2130" s="83">
        <f>+SUBTOTAL(9,J2123:J2129)</f>
        <v>0</v>
      </c>
    </row>
    <row r="2131" spans="1:10">
      <c r="A2131" s="68"/>
      <c r="B2131" s="73" t="s">
        <v>247</v>
      </c>
      <c r="C2131" s="74" t="s">
        <v>765</v>
      </c>
      <c r="D2131" s="75"/>
      <c r="E2131" s="75"/>
      <c r="F2131" s="75"/>
      <c r="G2131" s="75"/>
      <c r="H2131" s="76" t="s">
        <v>182</v>
      </c>
      <c r="I2131" s="76" t="s">
        <v>766</v>
      </c>
      <c r="J2131" s="83" t="s">
        <v>767</v>
      </c>
    </row>
    <row r="2132" spans="1:10">
      <c r="A2132" s="68"/>
      <c r="B2132" s="73" t="s">
        <v>258</v>
      </c>
      <c r="C2132" s="74" t="s">
        <v>259</v>
      </c>
      <c r="D2132" s="75"/>
      <c r="E2132" s="75"/>
      <c r="F2132" s="75"/>
      <c r="G2132" s="75"/>
      <c r="H2132" s="76">
        <v>4</v>
      </c>
      <c r="I2132" s="76">
        <v>21.04</v>
      </c>
      <c r="J2132" s="83">
        <f>+ROUND(H2132*I2132,2)</f>
        <v>84.16</v>
      </c>
    </row>
    <row r="2133" spans="1:10">
      <c r="A2133" s="68"/>
      <c r="B2133" s="77" t="s">
        <v>183</v>
      </c>
      <c r="C2133" s="78"/>
      <c r="D2133" s="79"/>
      <c r="E2133" s="79"/>
      <c r="F2133" s="79"/>
      <c r="G2133" s="79"/>
      <c r="H2133" s="80"/>
      <c r="I2133" s="80"/>
      <c r="J2133" s="311"/>
    </row>
    <row r="2134" spans="1:10">
      <c r="A2134" s="68"/>
      <c r="B2134" s="77" t="s">
        <v>183</v>
      </c>
      <c r="C2134" s="78"/>
      <c r="D2134" s="79"/>
      <c r="E2134" s="79"/>
      <c r="F2134" s="79"/>
      <c r="G2134" s="79"/>
      <c r="H2134" s="80"/>
      <c r="I2134" s="80"/>
      <c r="J2134" s="311"/>
    </row>
    <row r="2135" spans="1:10">
      <c r="A2135" s="68"/>
      <c r="B2135" s="77" t="s">
        <v>183</v>
      </c>
      <c r="C2135" s="78"/>
      <c r="D2135" s="79"/>
      <c r="E2135" s="79"/>
      <c r="F2135" s="79"/>
      <c r="G2135" s="79"/>
      <c r="H2135" s="80"/>
      <c r="I2135" s="80"/>
      <c r="J2135" s="311"/>
    </row>
    <row r="2136" spans="1:10">
      <c r="A2136" s="68"/>
      <c r="B2136" s="77" t="s">
        <v>183</v>
      </c>
      <c r="C2136" s="78"/>
      <c r="D2136" s="79"/>
      <c r="E2136" s="79"/>
      <c r="F2136" s="79"/>
      <c r="G2136" s="79"/>
      <c r="H2136" s="80"/>
      <c r="I2136" s="80"/>
      <c r="J2136" s="311"/>
    </row>
    <row r="2137" spans="1:10">
      <c r="A2137" s="68"/>
      <c r="B2137" s="77" t="s">
        <v>183</v>
      </c>
      <c r="C2137" s="78"/>
      <c r="D2137" s="79"/>
      <c r="E2137" s="79"/>
      <c r="F2137" s="79"/>
      <c r="G2137" s="79"/>
      <c r="H2137" s="80"/>
      <c r="I2137" s="80"/>
      <c r="J2137" s="311"/>
    </row>
    <row r="2138" spans="1:10">
      <c r="A2138" s="68"/>
      <c r="B2138" s="77" t="s">
        <v>183</v>
      </c>
      <c r="C2138" s="78"/>
      <c r="D2138" s="79"/>
      <c r="E2138" s="79"/>
      <c r="F2138" s="79"/>
      <c r="G2138" s="79"/>
      <c r="H2138" s="80"/>
      <c r="I2138" s="80"/>
      <c r="J2138" s="311"/>
    </row>
    <row r="2139" spans="1:10">
      <c r="A2139" s="68"/>
      <c r="B2139" s="73"/>
      <c r="C2139" s="81"/>
      <c r="D2139" s="75"/>
      <c r="E2139" s="75"/>
      <c r="F2139" s="75"/>
      <c r="G2139" s="75" t="s">
        <v>768</v>
      </c>
      <c r="H2139" s="75"/>
      <c r="I2139" s="75"/>
      <c r="J2139" s="83">
        <f>+SUBTOTAL(9,J2132:J2138)</f>
        <v>84.16</v>
      </c>
    </row>
    <row r="2140" spans="1:10">
      <c r="A2140" s="68"/>
      <c r="B2140" s="73"/>
      <c r="C2140" s="81"/>
      <c r="D2140" s="75"/>
      <c r="E2140" s="75"/>
      <c r="F2140" s="75" t="s">
        <v>769</v>
      </c>
      <c r="G2140" s="75"/>
      <c r="H2140" s="75"/>
      <c r="I2140" s="75">
        <v>0</v>
      </c>
      <c r="J2140" s="83">
        <f>+ROUND(I2140*J2139,2)</f>
        <v>0</v>
      </c>
    </row>
    <row r="2141" spans="1:10">
      <c r="A2141" s="68"/>
      <c r="B2141" s="73"/>
      <c r="C2141" s="81"/>
      <c r="D2141" s="75"/>
      <c r="E2141" s="75"/>
      <c r="F2141" s="75" t="s">
        <v>260</v>
      </c>
      <c r="G2141" s="75"/>
      <c r="H2141" s="75"/>
      <c r="I2141" s="75"/>
      <c r="J2141" s="83">
        <f>+SUBTOTAL(9,J2132:J2140)</f>
        <v>84.16</v>
      </c>
    </row>
    <row r="2142" spans="1:10">
      <c r="A2142" s="68"/>
      <c r="B2142" s="82"/>
      <c r="C2142" s="81"/>
      <c r="D2142" s="75"/>
      <c r="E2142" s="75"/>
      <c r="F2142" s="75"/>
      <c r="G2142" s="75" t="s">
        <v>770</v>
      </c>
      <c r="H2142" s="75"/>
      <c r="I2142" s="75"/>
      <c r="J2142" s="315">
        <f>+SUBTOTAL(9,J2123:J2141)</f>
        <v>84.16</v>
      </c>
    </row>
    <row r="2143" spans="1:10">
      <c r="A2143" s="68"/>
      <c r="B2143" s="82"/>
      <c r="C2143" s="81" t="s">
        <v>261</v>
      </c>
      <c r="D2143" s="75">
        <v>20</v>
      </c>
      <c r="E2143" s="75"/>
      <c r="F2143" s="75"/>
      <c r="G2143" s="75" t="s">
        <v>262</v>
      </c>
      <c r="H2143" s="75"/>
      <c r="I2143" s="75"/>
      <c r="J2143" s="315">
        <f>+ROUND(J2142/D2143,2)</f>
        <v>4.21</v>
      </c>
    </row>
    <row r="2144" spans="1:10">
      <c r="A2144" s="68"/>
      <c r="B2144" s="73" t="s">
        <v>247</v>
      </c>
      <c r="C2144" s="74" t="s">
        <v>263</v>
      </c>
      <c r="D2144" s="75"/>
      <c r="E2144" s="75"/>
      <c r="F2144" s="75"/>
      <c r="G2144" s="76" t="s">
        <v>248</v>
      </c>
      <c r="H2144" s="76" t="s">
        <v>771</v>
      </c>
      <c r="I2144" s="76" t="s">
        <v>264</v>
      </c>
      <c r="J2144" s="83" t="s">
        <v>772</v>
      </c>
    </row>
    <row r="2145" spans="1:10">
      <c r="A2145" s="68"/>
      <c r="B2145" s="73" t="s">
        <v>183</v>
      </c>
      <c r="C2145" s="74"/>
      <c r="D2145" s="75"/>
      <c r="E2145" s="75"/>
      <c r="F2145" s="75"/>
      <c r="G2145" s="76"/>
      <c r="H2145" s="76"/>
      <c r="I2145" s="76"/>
      <c r="J2145" s="83"/>
    </row>
    <row r="2146" spans="1:10">
      <c r="A2146" s="68"/>
      <c r="B2146" s="77" t="s">
        <v>183</v>
      </c>
      <c r="C2146" s="78"/>
      <c r="D2146" s="79"/>
      <c r="E2146" s="79"/>
      <c r="F2146" s="79"/>
      <c r="G2146" s="80"/>
      <c r="H2146" s="80"/>
      <c r="I2146" s="80"/>
      <c r="J2146" s="311"/>
    </row>
    <row r="2147" spans="1:10">
      <c r="A2147" s="68"/>
      <c r="B2147" s="77" t="s">
        <v>183</v>
      </c>
      <c r="C2147" s="78"/>
      <c r="D2147" s="79"/>
      <c r="E2147" s="79"/>
      <c r="F2147" s="79"/>
      <c r="G2147" s="80"/>
      <c r="H2147" s="80"/>
      <c r="I2147" s="80"/>
      <c r="J2147" s="311"/>
    </row>
    <row r="2148" spans="1:10">
      <c r="A2148" s="68"/>
      <c r="B2148" s="77" t="s">
        <v>183</v>
      </c>
      <c r="C2148" s="78"/>
      <c r="D2148" s="79"/>
      <c r="E2148" s="79"/>
      <c r="F2148" s="79"/>
      <c r="G2148" s="80"/>
      <c r="H2148" s="80"/>
      <c r="I2148" s="80"/>
      <c r="J2148" s="311"/>
    </row>
    <row r="2149" spans="1:10">
      <c r="A2149" s="68"/>
      <c r="B2149" s="77" t="s">
        <v>183</v>
      </c>
      <c r="C2149" s="78"/>
      <c r="D2149" s="79"/>
      <c r="E2149" s="79"/>
      <c r="F2149" s="79"/>
      <c r="G2149" s="80"/>
      <c r="H2149" s="80"/>
      <c r="I2149" s="80"/>
      <c r="J2149" s="311"/>
    </row>
    <row r="2150" spans="1:10">
      <c r="A2150" s="68"/>
      <c r="B2150" s="77" t="s">
        <v>183</v>
      </c>
      <c r="C2150" s="78"/>
      <c r="D2150" s="79"/>
      <c r="E2150" s="79"/>
      <c r="F2150" s="79"/>
      <c r="G2150" s="80"/>
      <c r="H2150" s="80"/>
      <c r="I2150" s="80"/>
      <c r="J2150" s="311"/>
    </row>
    <row r="2151" spans="1:10">
      <c r="A2151" s="68"/>
      <c r="B2151" s="77" t="s">
        <v>183</v>
      </c>
      <c r="C2151" s="78"/>
      <c r="D2151" s="79"/>
      <c r="E2151" s="79"/>
      <c r="F2151" s="79"/>
      <c r="G2151" s="80"/>
      <c r="H2151" s="80"/>
      <c r="I2151" s="80"/>
      <c r="J2151" s="311"/>
    </row>
    <row r="2152" spans="1:10">
      <c r="A2152" s="68"/>
      <c r="B2152" s="73"/>
      <c r="C2152" s="81"/>
      <c r="D2152" s="75"/>
      <c r="E2152" s="75"/>
      <c r="F2152" s="75"/>
      <c r="G2152" s="75" t="s">
        <v>268</v>
      </c>
      <c r="H2152" s="75"/>
      <c r="I2152" s="75"/>
      <c r="J2152" s="83">
        <f>+SUBTOTAL(9,J2145:J2151)</f>
        <v>0</v>
      </c>
    </row>
    <row r="2153" spans="1:10">
      <c r="A2153" s="68"/>
      <c r="B2153" s="73" t="s">
        <v>247</v>
      </c>
      <c r="C2153" s="74" t="s">
        <v>269</v>
      </c>
      <c r="D2153" s="75"/>
      <c r="E2153" s="75"/>
      <c r="F2153" s="75"/>
      <c r="G2153" s="76" t="s">
        <v>248</v>
      </c>
      <c r="H2153" s="76" t="s">
        <v>771</v>
      </c>
      <c r="I2153" s="76" t="s">
        <v>264</v>
      </c>
      <c r="J2153" s="83" t="s">
        <v>772</v>
      </c>
    </row>
    <row r="2154" spans="1:10">
      <c r="A2154" s="68"/>
      <c r="B2154" s="73" t="s">
        <v>183</v>
      </c>
      <c r="C2154" s="74"/>
      <c r="D2154" s="75"/>
      <c r="E2154" s="75"/>
      <c r="F2154" s="75"/>
      <c r="G2154" s="76"/>
      <c r="H2154" s="76"/>
      <c r="I2154" s="76"/>
      <c r="J2154" s="83"/>
    </row>
    <row r="2155" spans="1:10">
      <c r="A2155" s="68"/>
      <c r="B2155" s="77" t="s">
        <v>183</v>
      </c>
      <c r="C2155" s="78"/>
      <c r="D2155" s="79"/>
      <c r="E2155" s="79"/>
      <c r="F2155" s="79"/>
      <c r="G2155" s="80"/>
      <c r="H2155" s="80"/>
      <c r="I2155" s="80"/>
      <c r="J2155" s="311"/>
    </row>
    <row r="2156" spans="1:10">
      <c r="A2156" s="68"/>
      <c r="B2156" s="77" t="s">
        <v>183</v>
      </c>
      <c r="C2156" s="78"/>
      <c r="D2156" s="79"/>
      <c r="E2156" s="79"/>
      <c r="F2156" s="79"/>
      <c r="G2156" s="80"/>
      <c r="H2156" s="80"/>
      <c r="I2156" s="80"/>
      <c r="J2156" s="311"/>
    </row>
    <row r="2157" spans="1:10">
      <c r="A2157" s="68"/>
      <c r="B2157" s="77" t="s">
        <v>183</v>
      </c>
      <c r="C2157" s="78"/>
      <c r="D2157" s="79"/>
      <c r="E2157" s="79"/>
      <c r="F2157" s="79"/>
      <c r="G2157" s="80"/>
      <c r="H2157" s="80"/>
      <c r="I2157" s="80"/>
      <c r="J2157" s="311"/>
    </row>
    <row r="2158" spans="1:10">
      <c r="A2158" s="68"/>
      <c r="B2158" s="77" t="s">
        <v>183</v>
      </c>
      <c r="C2158" s="78"/>
      <c r="D2158" s="79"/>
      <c r="E2158" s="79"/>
      <c r="F2158" s="79"/>
      <c r="G2158" s="80"/>
      <c r="H2158" s="80"/>
      <c r="I2158" s="80"/>
      <c r="J2158" s="311"/>
    </row>
    <row r="2159" spans="1:10">
      <c r="A2159" s="68"/>
      <c r="B2159" s="73"/>
      <c r="C2159" s="81"/>
      <c r="D2159" s="75"/>
      <c r="E2159" s="75"/>
      <c r="F2159" s="75"/>
      <c r="G2159" s="75" t="s">
        <v>270</v>
      </c>
      <c r="H2159" s="75"/>
      <c r="I2159" s="75"/>
      <c r="J2159" s="83">
        <f>+SUBTOTAL(9,J2154:J2158)</f>
        <v>0</v>
      </c>
    </row>
    <row r="2160" spans="1:10">
      <c r="A2160" s="68"/>
      <c r="B2160" s="73" t="s">
        <v>247</v>
      </c>
      <c r="C2160" s="74" t="s">
        <v>273</v>
      </c>
      <c r="D2160" s="76" t="s">
        <v>274</v>
      </c>
      <c r="E2160" s="76" t="s">
        <v>777</v>
      </c>
      <c r="F2160" s="76" t="s">
        <v>778</v>
      </c>
      <c r="G2160" s="76" t="s">
        <v>779</v>
      </c>
      <c r="H2160" s="76" t="s">
        <v>780</v>
      </c>
      <c r="I2160" s="76" t="s">
        <v>264</v>
      </c>
      <c r="J2160" s="83" t="s">
        <v>781</v>
      </c>
    </row>
    <row r="2161" spans="1:10">
      <c r="A2161" s="68"/>
      <c r="B2161" s="73" t="s">
        <v>183</v>
      </c>
      <c r="C2161" s="74"/>
      <c r="D2161" s="76"/>
      <c r="E2161" s="76"/>
      <c r="F2161" s="76"/>
      <c r="G2161" s="76"/>
      <c r="H2161" s="76"/>
      <c r="I2161" s="76"/>
      <c r="J2161" s="83"/>
    </row>
    <row r="2162" spans="1:10">
      <c r="A2162" s="68"/>
      <c r="B2162" s="77" t="s">
        <v>183</v>
      </c>
      <c r="C2162" s="78"/>
      <c r="D2162" s="80"/>
      <c r="E2162" s="80"/>
      <c r="F2162" s="80"/>
      <c r="G2162" s="80"/>
      <c r="H2162" s="80"/>
      <c r="I2162" s="80"/>
      <c r="J2162" s="311"/>
    </row>
    <row r="2163" spans="1:10">
      <c r="A2163" s="68"/>
      <c r="B2163" s="77" t="s">
        <v>183</v>
      </c>
      <c r="C2163" s="78"/>
      <c r="D2163" s="80"/>
      <c r="E2163" s="80"/>
      <c r="F2163" s="80"/>
      <c r="G2163" s="80"/>
      <c r="H2163" s="80"/>
      <c r="I2163" s="80"/>
      <c r="J2163" s="311"/>
    </row>
    <row r="2164" spans="1:10">
      <c r="A2164" s="68"/>
      <c r="B2164" s="77" t="s">
        <v>183</v>
      </c>
      <c r="C2164" s="78"/>
      <c r="D2164" s="80"/>
      <c r="E2164" s="80"/>
      <c r="F2164" s="80"/>
      <c r="G2164" s="80"/>
      <c r="H2164" s="80"/>
      <c r="I2164" s="80"/>
      <c r="J2164" s="311"/>
    </row>
    <row r="2165" spans="1:10">
      <c r="A2165" s="68"/>
      <c r="B2165" s="77" t="s">
        <v>183</v>
      </c>
      <c r="C2165" s="78"/>
      <c r="D2165" s="80"/>
      <c r="E2165" s="80"/>
      <c r="F2165" s="80"/>
      <c r="G2165" s="80"/>
      <c r="H2165" s="80"/>
      <c r="I2165" s="80"/>
      <c r="J2165" s="311"/>
    </row>
    <row r="2166" spans="1:10">
      <c r="A2166" s="68"/>
      <c r="B2166" s="77" t="s">
        <v>183</v>
      </c>
      <c r="C2166" s="78"/>
      <c r="D2166" s="80"/>
      <c r="E2166" s="80"/>
      <c r="F2166" s="80"/>
      <c r="G2166" s="80"/>
      <c r="H2166" s="80"/>
      <c r="I2166" s="80"/>
      <c r="J2166" s="311"/>
    </row>
    <row r="2167" spans="1:10">
      <c r="A2167" s="68"/>
      <c r="B2167" s="77" t="s">
        <v>183</v>
      </c>
      <c r="C2167" s="78"/>
      <c r="D2167" s="80"/>
      <c r="E2167" s="80"/>
      <c r="F2167" s="80"/>
      <c r="G2167" s="80"/>
      <c r="H2167" s="80"/>
      <c r="I2167" s="80"/>
      <c r="J2167" s="311"/>
    </row>
    <row r="2168" spans="1:10">
      <c r="A2168" s="68"/>
      <c r="B2168" s="73"/>
      <c r="C2168" s="81"/>
      <c r="D2168" s="75"/>
      <c r="E2168" s="75"/>
      <c r="F2168" s="75"/>
      <c r="G2168" s="75" t="s">
        <v>277</v>
      </c>
      <c r="H2168" s="75"/>
      <c r="I2168" s="75"/>
      <c r="J2168" s="83">
        <f>+SUBTOTAL(9,J2161:J2167)</f>
        <v>0</v>
      </c>
    </row>
    <row r="2169" spans="1:10">
      <c r="A2169" s="68"/>
      <c r="B2169" s="73" t="s">
        <v>278</v>
      </c>
      <c r="C2169" s="81"/>
      <c r="D2169" s="75"/>
      <c r="E2169" s="75"/>
      <c r="F2169" s="75"/>
      <c r="G2169" s="75"/>
      <c r="H2169" s="75"/>
      <c r="I2169" s="75"/>
      <c r="J2169" s="83">
        <f>+SUBTOTAL(9,J2143:J2167)</f>
        <v>4.21</v>
      </c>
    </row>
    <row r="2170" spans="1:10">
      <c r="A2170" s="68"/>
      <c r="B2170" s="73" t="s">
        <v>279</v>
      </c>
      <c r="C2170" s="81"/>
      <c r="D2170" s="75">
        <v>0</v>
      </c>
      <c r="E2170" s="75"/>
      <c r="F2170" s="75"/>
      <c r="G2170" s="75"/>
      <c r="H2170" s="75"/>
      <c r="I2170" s="75"/>
      <c r="J2170" s="83">
        <f>+ROUND(J2169*D2170/100,2)</f>
        <v>0</v>
      </c>
    </row>
    <row r="2171" spans="1:10" ht="14.4" thickBot="1">
      <c r="A2171" s="68"/>
      <c r="B2171" s="73" t="s">
        <v>280</v>
      </c>
      <c r="C2171" s="81"/>
      <c r="D2171" s="75"/>
      <c r="E2171" s="75"/>
      <c r="F2171" s="75"/>
      <c r="G2171" s="75"/>
      <c r="H2171" s="75"/>
      <c r="I2171" s="75"/>
      <c r="J2171" s="83">
        <f>+J2169+ J2170</f>
        <v>4.21</v>
      </c>
    </row>
    <row r="2172" spans="1:10">
      <c r="A2172" s="68"/>
      <c r="B2172" s="69" t="s">
        <v>213</v>
      </c>
      <c r="C2172" s="70"/>
      <c r="D2172" s="72"/>
      <c r="E2172" s="72"/>
      <c r="F2172" s="72" t="s">
        <v>783</v>
      </c>
      <c r="G2172" s="72"/>
      <c r="H2172" s="72"/>
      <c r="I2172" s="72" t="s">
        <v>784</v>
      </c>
      <c r="J2172" s="310"/>
    </row>
    <row r="2173" spans="1:10">
      <c r="A2173" s="68"/>
      <c r="B2173" s="77" t="s">
        <v>785</v>
      </c>
      <c r="C2173" s="68"/>
      <c r="D2173" s="79"/>
      <c r="E2173" s="79"/>
      <c r="F2173" s="79" t="s">
        <v>786</v>
      </c>
      <c r="G2173" s="79"/>
      <c r="H2173" s="79"/>
      <c r="I2173" s="79"/>
      <c r="J2173" s="316"/>
    </row>
    <row r="2174" spans="1:10">
      <c r="A2174" s="68"/>
      <c r="B2174" s="77" t="s">
        <v>787</v>
      </c>
      <c r="C2174" s="68"/>
      <c r="D2174" s="79"/>
      <c r="E2174" s="79"/>
      <c r="F2174" s="79" t="s">
        <v>788</v>
      </c>
      <c r="G2174" s="79"/>
      <c r="H2174" s="79"/>
      <c r="I2174" s="79"/>
      <c r="J2174" s="316"/>
    </row>
    <row r="2175" spans="1:10" ht="14.4" thickBot="1">
      <c r="A2175" s="68"/>
      <c r="B2175" s="84" t="s">
        <v>789</v>
      </c>
      <c r="C2175" s="68"/>
      <c r="D2175" s="79"/>
      <c r="E2175" s="79"/>
      <c r="F2175" s="79"/>
      <c r="G2175" s="79"/>
      <c r="H2175" s="79"/>
      <c r="I2175" s="79"/>
      <c r="J2175" s="317"/>
    </row>
    <row r="2176" spans="1:10">
      <c r="A2176" s="68"/>
      <c r="B2176" s="70"/>
      <c r="C2176" s="70"/>
      <c r="D2176" s="72"/>
      <c r="E2176" s="72"/>
      <c r="F2176" s="72"/>
      <c r="G2176" s="72"/>
      <c r="H2176" s="72"/>
      <c r="I2176" s="72"/>
      <c r="J2176" s="72"/>
    </row>
    <row r="2177" spans="1:10" ht="14.4" thickBot="1">
      <c r="A2177" s="68"/>
      <c r="B2177" s="68"/>
      <c r="C2177" s="68"/>
      <c r="D2177" s="79"/>
      <c r="E2177" s="79"/>
      <c r="F2177" s="79"/>
      <c r="G2177" s="79"/>
      <c r="H2177" s="79"/>
      <c r="I2177" s="79"/>
      <c r="J2177" s="79"/>
    </row>
    <row r="2178" spans="1:10">
      <c r="A2178" s="68"/>
      <c r="B2178" s="69"/>
      <c r="C2178" s="70"/>
      <c r="D2178" s="71" t="s">
        <v>246</v>
      </c>
      <c r="E2178" s="71"/>
      <c r="F2178" s="71"/>
      <c r="G2178" s="72"/>
      <c r="H2178" s="72"/>
      <c r="I2178" s="72"/>
      <c r="J2178" s="310"/>
    </row>
    <row r="2179" spans="1:10">
      <c r="A2179" s="68"/>
      <c r="B2179" s="73" t="s">
        <v>247</v>
      </c>
      <c r="C2179" s="74" t="s">
        <v>69</v>
      </c>
      <c r="D2179" s="75"/>
      <c r="E2179" s="75"/>
      <c r="F2179" s="75"/>
      <c r="G2179" s="75"/>
      <c r="H2179" s="76" t="s">
        <v>759</v>
      </c>
      <c r="I2179" s="75"/>
      <c r="J2179" s="83" t="s">
        <v>248</v>
      </c>
    </row>
    <row r="2180" spans="1:10">
      <c r="A2180" s="68"/>
      <c r="B2180" s="77" t="s">
        <v>183</v>
      </c>
      <c r="C2180" s="78" t="s">
        <v>875</v>
      </c>
      <c r="D2180" s="79"/>
      <c r="E2180" s="79"/>
      <c r="F2180" s="79"/>
      <c r="G2180" s="79"/>
      <c r="H2180" s="80" t="s">
        <v>761</v>
      </c>
      <c r="I2180" s="79"/>
      <c r="J2180" s="311" t="s">
        <v>188</v>
      </c>
    </row>
    <row r="2181" spans="1:10">
      <c r="A2181" s="68"/>
      <c r="B2181" s="73"/>
      <c r="C2181" s="74"/>
      <c r="D2181" s="75"/>
      <c r="E2181" s="76"/>
      <c r="F2181" s="76" t="s">
        <v>249</v>
      </c>
      <c r="G2181" s="76"/>
      <c r="H2181" s="76" t="s">
        <v>250</v>
      </c>
      <c r="I2181" s="76"/>
      <c r="J2181" s="83" t="s">
        <v>762</v>
      </c>
    </row>
    <row r="2182" spans="1:10">
      <c r="A2182" s="68"/>
      <c r="B2182" s="77" t="s">
        <v>247</v>
      </c>
      <c r="C2182" s="78" t="s">
        <v>251</v>
      </c>
      <c r="D2182" s="79"/>
      <c r="E2182" s="80" t="s">
        <v>182</v>
      </c>
      <c r="F2182" s="76" t="s">
        <v>252</v>
      </c>
      <c r="G2182" s="76" t="s">
        <v>253</v>
      </c>
      <c r="H2182" s="76" t="s">
        <v>252</v>
      </c>
      <c r="I2182" s="312" t="s">
        <v>253</v>
      </c>
      <c r="J2182" s="311" t="s">
        <v>763</v>
      </c>
    </row>
    <row r="2183" spans="1:10">
      <c r="A2183" s="68"/>
      <c r="B2183" s="73" t="s">
        <v>183</v>
      </c>
      <c r="C2183" s="74"/>
      <c r="D2183" s="75"/>
      <c r="E2183" s="76"/>
      <c r="F2183" s="76"/>
      <c r="G2183" s="76"/>
      <c r="H2183" s="76"/>
      <c r="I2183" s="76"/>
      <c r="J2183" s="83"/>
    </row>
    <row r="2184" spans="1:10">
      <c r="A2184" s="68"/>
      <c r="B2184" s="77" t="s">
        <v>183</v>
      </c>
      <c r="C2184" s="78"/>
      <c r="D2184" s="79"/>
      <c r="E2184" s="80"/>
      <c r="F2184" s="80"/>
      <c r="G2184" s="80"/>
      <c r="H2184" s="80"/>
      <c r="I2184" s="80"/>
      <c r="J2184" s="311"/>
    </row>
    <row r="2185" spans="1:10">
      <c r="A2185" s="68"/>
      <c r="B2185" s="77" t="s">
        <v>183</v>
      </c>
      <c r="C2185" s="78"/>
      <c r="D2185" s="79"/>
      <c r="E2185" s="80"/>
      <c r="F2185" s="80"/>
      <c r="G2185" s="80"/>
      <c r="H2185" s="80"/>
      <c r="I2185" s="80"/>
      <c r="J2185" s="311"/>
    </row>
    <row r="2186" spans="1:10">
      <c r="A2186" s="68"/>
      <c r="B2186" s="77" t="s">
        <v>183</v>
      </c>
      <c r="C2186" s="78"/>
      <c r="D2186" s="79"/>
      <c r="E2186" s="80"/>
      <c r="F2186" s="80"/>
      <c r="G2186" s="80"/>
      <c r="H2186" s="80"/>
      <c r="I2186" s="80"/>
      <c r="J2186" s="311"/>
    </row>
    <row r="2187" spans="1:10">
      <c r="A2187" s="68"/>
      <c r="B2187" s="77" t="s">
        <v>183</v>
      </c>
      <c r="C2187" s="78"/>
      <c r="D2187" s="79"/>
      <c r="E2187" s="80"/>
      <c r="F2187" s="80"/>
      <c r="G2187" s="80"/>
      <c r="H2187" s="80"/>
      <c r="I2187" s="80"/>
      <c r="J2187" s="311"/>
    </row>
    <row r="2188" spans="1:10">
      <c r="A2188" s="68"/>
      <c r="B2188" s="77" t="s">
        <v>183</v>
      </c>
      <c r="C2188" s="78"/>
      <c r="D2188" s="79"/>
      <c r="E2188" s="80"/>
      <c r="F2188" s="80"/>
      <c r="G2188" s="80"/>
      <c r="H2188" s="80"/>
      <c r="I2188" s="80"/>
      <c r="J2188" s="311"/>
    </row>
    <row r="2189" spans="1:10">
      <c r="A2189" s="68"/>
      <c r="B2189" s="77" t="s">
        <v>183</v>
      </c>
      <c r="C2189" s="78"/>
      <c r="D2189" s="79"/>
      <c r="E2189" s="80"/>
      <c r="F2189" s="80"/>
      <c r="G2189" s="80"/>
      <c r="H2189" s="80"/>
      <c r="I2189" s="80"/>
      <c r="J2189" s="311"/>
    </row>
    <row r="2190" spans="1:10">
      <c r="A2190" s="68"/>
      <c r="B2190" s="73"/>
      <c r="C2190" s="81"/>
      <c r="D2190" s="75"/>
      <c r="E2190" s="75"/>
      <c r="F2190" s="75"/>
      <c r="G2190" s="75" t="s">
        <v>764</v>
      </c>
      <c r="H2190" s="75"/>
      <c r="I2190" s="75"/>
      <c r="J2190" s="83">
        <f>+SUBTOTAL(9,J2183:J2189)</f>
        <v>0</v>
      </c>
    </row>
    <row r="2191" spans="1:10">
      <c r="A2191" s="68"/>
      <c r="B2191" s="73" t="s">
        <v>247</v>
      </c>
      <c r="C2191" s="74" t="s">
        <v>765</v>
      </c>
      <c r="D2191" s="75"/>
      <c r="E2191" s="75"/>
      <c r="F2191" s="75"/>
      <c r="G2191" s="75"/>
      <c r="H2191" s="76" t="s">
        <v>182</v>
      </c>
      <c r="I2191" s="76" t="s">
        <v>766</v>
      </c>
      <c r="J2191" s="83" t="s">
        <v>767</v>
      </c>
    </row>
    <row r="2192" spans="1:10">
      <c r="A2192" s="68"/>
      <c r="B2192" s="73" t="s">
        <v>258</v>
      </c>
      <c r="C2192" s="74" t="s">
        <v>259</v>
      </c>
      <c r="D2192" s="75"/>
      <c r="E2192" s="75"/>
      <c r="F2192" s="75"/>
      <c r="G2192" s="75"/>
      <c r="H2192" s="76">
        <v>10</v>
      </c>
      <c r="I2192" s="76">
        <v>21.04</v>
      </c>
      <c r="J2192" s="83">
        <f>+ROUND(H2192*I2192,2)</f>
        <v>210.4</v>
      </c>
    </row>
    <row r="2193" spans="1:10">
      <c r="A2193" s="68"/>
      <c r="B2193" s="77" t="s">
        <v>183</v>
      </c>
      <c r="C2193" s="78"/>
      <c r="D2193" s="79"/>
      <c r="E2193" s="79"/>
      <c r="F2193" s="79"/>
      <c r="G2193" s="79"/>
      <c r="H2193" s="80"/>
      <c r="I2193" s="80"/>
      <c r="J2193" s="311"/>
    </row>
    <row r="2194" spans="1:10">
      <c r="A2194" s="68"/>
      <c r="B2194" s="77" t="s">
        <v>183</v>
      </c>
      <c r="C2194" s="78"/>
      <c r="D2194" s="79"/>
      <c r="E2194" s="79"/>
      <c r="F2194" s="79"/>
      <c r="G2194" s="79"/>
      <c r="H2194" s="80"/>
      <c r="I2194" s="80"/>
      <c r="J2194" s="311"/>
    </row>
    <row r="2195" spans="1:10">
      <c r="A2195" s="68"/>
      <c r="B2195" s="77" t="s">
        <v>183</v>
      </c>
      <c r="C2195" s="78"/>
      <c r="D2195" s="79"/>
      <c r="E2195" s="79"/>
      <c r="F2195" s="79"/>
      <c r="G2195" s="79"/>
      <c r="H2195" s="80"/>
      <c r="I2195" s="80"/>
      <c r="J2195" s="311"/>
    </row>
    <row r="2196" spans="1:10">
      <c r="A2196" s="68"/>
      <c r="B2196" s="77" t="s">
        <v>183</v>
      </c>
      <c r="C2196" s="78"/>
      <c r="D2196" s="79"/>
      <c r="E2196" s="79"/>
      <c r="F2196" s="79"/>
      <c r="G2196" s="79"/>
      <c r="H2196" s="80"/>
      <c r="I2196" s="80"/>
      <c r="J2196" s="311"/>
    </row>
    <row r="2197" spans="1:10">
      <c r="A2197" s="68"/>
      <c r="B2197" s="77" t="s">
        <v>183</v>
      </c>
      <c r="C2197" s="78"/>
      <c r="D2197" s="79"/>
      <c r="E2197" s="79"/>
      <c r="F2197" s="79"/>
      <c r="G2197" s="79"/>
      <c r="H2197" s="80"/>
      <c r="I2197" s="80"/>
      <c r="J2197" s="311"/>
    </row>
    <row r="2198" spans="1:10">
      <c r="A2198" s="68"/>
      <c r="B2198" s="77" t="s">
        <v>183</v>
      </c>
      <c r="C2198" s="78"/>
      <c r="D2198" s="79"/>
      <c r="E2198" s="79"/>
      <c r="F2198" s="79"/>
      <c r="G2198" s="79"/>
      <c r="H2198" s="80"/>
      <c r="I2198" s="80"/>
      <c r="J2198" s="311"/>
    </row>
    <row r="2199" spans="1:10">
      <c r="A2199" s="68"/>
      <c r="B2199" s="73"/>
      <c r="C2199" s="81"/>
      <c r="D2199" s="75"/>
      <c r="E2199" s="75"/>
      <c r="F2199" s="75"/>
      <c r="G2199" s="75" t="s">
        <v>768</v>
      </c>
      <c r="H2199" s="75"/>
      <c r="I2199" s="75"/>
      <c r="J2199" s="83">
        <f>+SUBTOTAL(9,J2192:J2198)</f>
        <v>210.4</v>
      </c>
    </row>
    <row r="2200" spans="1:10">
      <c r="A2200" s="68"/>
      <c r="B2200" s="73"/>
      <c r="C2200" s="81"/>
      <c r="D2200" s="75"/>
      <c r="E2200" s="75"/>
      <c r="F2200" s="75" t="s">
        <v>769</v>
      </c>
      <c r="G2200" s="75"/>
      <c r="H2200" s="75"/>
      <c r="I2200" s="75">
        <v>0</v>
      </c>
      <c r="J2200" s="83">
        <f>+ROUND(I2200*J2199,2)</f>
        <v>0</v>
      </c>
    </row>
    <row r="2201" spans="1:10">
      <c r="A2201" s="68"/>
      <c r="B2201" s="73"/>
      <c r="C2201" s="81"/>
      <c r="D2201" s="75"/>
      <c r="E2201" s="75"/>
      <c r="F2201" s="75" t="s">
        <v>260</v>
      </c>
      <c r="G2201" s="75"/>
      <c r="H2201" s="75"/>
      <c r="I2201" s="75"/>
      <c r="J2201" s="83">
        <f>+SUBTOTAL(9,J2192:J2200)</f>
        <v>210.4</v>
      </c>
    </row>
    <row r="2202" spans="1:10">
      <c r="A2202" s="68"/>
      <c r="B2202" s="82"/>
      <c r="C2202" s="81"/>
      <c r="D2202" s="75"/>
      <c r="E2202" s="75"/>
      <c r="F2202" s="75"/>
      <c r="G2202" s="75" t="s">
        <v>770</v>
      </c>
      <c r="H2202" s="75"/>
      <c r="I2202" s="75"/>
      <c r="J2202" s="315">
        <f>+SUBTOTAL(9,J2183:J2201)</f>
        <v>210.4</v>
      </c>
    </row>
    <row r="2203" spans="1:10">
      <c r="A2203" s="68"/>
      <c r="B2203" s="82"/>
      <c r="C2203" s="81" t="s">
        <v>261</v>
      </c>
      <c r="D2203" s="75">
        <v>300</v>
      </c>
      <c r="E2203" s="75"/>
      <c r="F2203" s="75"/>
      <c r="G2203" s="75" t="s">
        <v>262</v>
      </c>
      <c r="H2203" s="75"/>
      <c r="I2203" s="75"/>
      <c r="J2203" s="315">
        <f>+ROUND(J2202/D2203,2)</f>
        <v>0.7</v>
      </c>
    </row>
    <row r="2204" spans="1:10">
      <c r="A2204" s="68"/>
      <c r="B2204" s="73" t="s">
        <v>247</v>
      </c>
      <c r="C2204" s="74" t="s">
        <v>263</v>
      </c>
      <c r="D2204" s="75"/>
      <c r="E2204" s="75"/>
      <c r="F2204" s="75"/>
      <c r="G2204" s="76" t="s">
        <v>248</v>
      </c>
      <c r="H2204" s="76" t="s">
        <v>771</v>
      </c>
      <c r="I2204" s="76" t="s">
        <v>264</v>
      </c>
      <c r="J2204" s="83" t="s">
        <v>772</v>
      </c>
    </row>
    <row r="2205" spans="1:10">
      <c r="A2205" s="68"/>
      <c r="B2205" s="73" t="s">
        <v>183</v>
      </c>
      <c r="C2205" s="74"/>
      <c r="D2205" s="75"/>
      <c r="E2205" s="75"/>
      <c r="F2205" s="75"/>
      <c r="G2205" s="76"/>
      <c r="H2205" s="76"/>
      <c r="I2205" s="76"/>
      <c r="J2205" s="83"/>
    </row>
    <row r="2206" spans="1:10">
      <c r="A2206" s="68"/>
      <c r="B2206" s="77" t="s">
        <v>183</v>
      </c>
      <c r="C2206" s="78"/>
      <c r="D2206" s="79"/>
      <c r="E2206" s="79"/>
      <c r="F2206" s="79"/>
      <c r="G2206" s="80"/>
      <c r="H2206" s="80"/>
      <c r="I2206" s="80"/>
      <c r="J2206" s="311"/>
    </row>
    <row r="2207" spans="1:10">
      <c r="A2207" s="68"/>
      <c r="B2207" s="77" t="s">
        <v>183</v>
      </c>
      <c r="C2207" s="78"/>
      <c r="D2207" s="79"/>
      <c r="E2207" s="79"/>
      <c r="F2207" s="79"/>
      <c r="G2207" s="80"/>
      <c r="H2207" s="80"/>
      <c r="I2207" s="80"/>
      <c r="J2207" s="311"/>
    </row>
    <row r="2208" spans="1:10">
      <c r="A2208" s="68"/>
      <c r="B2208" s="77" t="s">
        <v>183</v>
      </c>
      <c r="C2208" s="78"/>
      <c r="D2208" s="79"/>
      <c r="E2208" s="79"/>
      <c r="F2208" s="79"/>
      <c r="G2208" s="80"/>
      <c r="H2208" s="80"/>
      <c r="I2208" s="80"/>
      <c r="J2208" s="311"/>
    </row>
    <row r="2209" spans="1:10">
      <c r="A2209" s="68"/>
      <c r="B2209" s="77" t="s">
        <v>183</v>
      </c>
      <c r="C2209" s="78"/>
      <c r="D2209" s="79"/>
      <c r="E2209" s="79"/>
      <c r="F2209" s="79"/>
      <c r="G2209" s="80"/>
      <c r="H2209" s="80"/>
      <c r="I2209" s="80"/>
      <c r="J2209" s="311"/>
    </row>
    <row r="2210" spans="1:10">
      <c r="A2210" s="68"/>
      <c r="B2210" s="77" t="s">
        <v>183</v>
      </c>
      <c r="C2210" s="78"/>
      <c r="D2210" s="79"/>
      <c r="E2210" s="79"/>
      <c r="F2210" s="79"/>
      <c r="G2210" s="80"/>
      <c r="H2210" s="80"/>
      <c r="I2210" s="80"/>
      <c r="J2210" s="311"/>
    </row>
    <row r="2211" spans="1:10">
      <c r="A2211" s="68"/>
      <c r="B2211" s="77" t="s">
        <v>183</v>
      </c>
      <c r="C2211" s="78"/>
      <c r="D2211" s="79"/>
      <c r="E2211" s="79"/>
      <c r="F2211" s="79"/>
      <c r="G2211" s="80"/>
      <c r="H2211" s="80"/>
      <c r="I2211" s="80"/>
      <c r="J2211" s="311"/>
    </row>
    <row r="2212" spans="1:10">
      <c r="A2212" s="68"/>
      <c r="B2212" s="73"/>
      <c r="C2212" s="81"/>
      <c r="D2212" s="75"/>
      <c r="E2212" s="75"/>
      <c r="F2212" s="75"/>
      <c r="G2212" s="75" t="s">
        <v>268</v>
      </c>
      <c r="H2212" s="75"/>
      <c r="I2212" s="75"/>
      <c r="J2212" s="83">
        <f>+SUBTOTAL(9,J2205:J2211)</f>
        <v>0</v>
      </c>
    </row>
    <row r="2213" spans="1:10">
      <c r="A2213" s="68"/>
      <c r="B2213" s="73" t="s">
        <v>247</v>
      </c>
      <c r="C2213" s="74" t="s">
        <v>269</v>
      </c>
      <c r="D2213" s="75"/>
      <c r="E2213" s="75"/>
      <c r="F2213" s="75"/>
      <c r="G2213" s="76" t="s">
        <v>248</v>
      </c>
      <c r="H2213" s="76" t="s">
        <v>771</v>
      </c>
      <c r="I2213" s="76" t="s">
        <v>264</v>
      </c>
      <c r="J2213" s="83" t="s">
        <v>772</v>
      </c>
    </row>
    <row r="2214" spans="1:10">
      <c r="A2214" s="68"/>
      <c r="B2214" s="73" t="s">
        <v>183</v>
      </c>
      <c r="C2214" s="74"/>
      <c r="D2214" s="75"/>
      <c r="E2214" s="75"/>
      <c r="F2214" s="75"/>
      <c r="G2214" s="76"/>
      <c r="H2214" s="76"/>
      <c r="I2214" s="76"/>
      <c r="J2214" s="83"/>
    </row>
    <row r="2215" spans="1:10">
      <c r="A2215" s="68"/>
      <c r="B2215" s="77" t="s">
        <v>183</v>
      </c>
      <c r="C2215" s="78"/>
      <c r="D2215" s="79"/>
      <c r="E2215" s="79"/>
      <c r="F2215" s="79"/>
      <c r="G2215" s="80"/>
      <c r="H2215" s="80"/>
      <c r="I2215" s="80"/>
      <c r="J2215" s="311"/>
    </row>
    <row r="2216" spans="1:10">
      <c r="A2216" s="68"/>
      <c r="B2216" s="77" t="s">
        <v>183</v>
      </c>
      <c r="C2216" s="78"/>
      <c r="D2216" s="79"/>
      <c r="E2216" s="79"/>
      <c r="F2216" s="79"/>
      <c r="G2216" s="80"/>
      <c r="H2216" s="80"/>
      <c r="I2216" s="80"/>
      <c r="J2216" s="311"/>
    </row>
    <row r="2217" spans="1:10">
      <c r="A2217" s="68"/>
      <c r="B2217" s="77" t="s">
        <v>183</v>
      </c>
      <c r="C2217" s="78"/>
      <c r="D2217" s="79"/>
      <c r="E2217" s="79"/>
      <c r="F2217" s="79"/>
      <c r="G2217" s="80"/>
      <c r="H2217" s="80"/>
      <c r="I2217" s="80"/>
      <c r="J2217" s="311"/>
    </row>
    <row r="2218" spans="1:10">
      <c r="A2218" s="68"/>
      <c r="B2218" s="77" t="s">
        <v>183</v>
      </c>
      <c r="C2218" s="78"/>
      <c r="D2218" s="79"/>
      <c r="E2218" s="79"/>
      <c r="F2218" s="79"/>
      <c r="G2218" s="80"/>
      <c r="H2218" s="80"/>
      <c r="I2218" s="80"/>
      <c r="J2218" s="311"/>
    </row>
    <row r="2219" spans="1:10">
      <c r="A2219" s="68"/>
      <c r="B2219" s="73"/>
      <c r="C2219" s="81"/>
      <c r="D2219" s="75"/>
      <c r="E2219" s="75"/>
      <c r="F2219" s="75"/>
      <c r="G2219" s="75" t="s">
        <v>270</v>
      </c>
      <c r="H2219" s="75"/>
      <c r="I2219" s="75"/>
      <c r="J2219" s="83">
        <f>+SUBTOTAL(9,J2214:J2218)</f>
        <v>0</v>
      </c>
    </row>
    <row r="2220" spans="1:10">
      <c r="A2220" s="68"/>
      <c r="B2220" s="73" t="s">
        <v>247</v>
      </c>
      <c r="C2220" s="74" t="s">
        <v>273</v>
      </c>
      <c r="D2220" s="76" t="s">
        <v>274</v>
      </c>
      <c r="E2220" s="76" t="s">
        <v>777</v>
      </c>
      <c r="F2220" s="76" t="s">
        <v>778</v>
      </c>
      <c r="G2220" s="76" t="s">
        <v>779</v>
      </c>
      <c r="H2220" s="76" t="s">
        <v>780</v>
      </c>
      <c r="I2220" s="76" t="s">
        <v>264</v>
      </c>
      <c r="J2220" s="83" t="s">
        <v>781</v>
      </c>
    </row>
    <row r="2221" spans="1:10">
      <c r="A2221" s="68"/>
      <c r="B2221" s="73" t="s">
        <v>183</v>
      </c>
      <c r="C2221" s="74"/>
      <c r="D2221" s="76"/>
      <c r="E2221" s="76"/>
      <c r="F2221" s="76"/>
      <c r="G2221" s="76"/>
      <c r="H2221" s="76"/>
      <c r="I2221" s="76"/>
      <c r="J2221" s="83"/>
    </row>
    <row r="2222" spans="1:10">
      <c r="A2222" s="68"/>
      <c r="B2222" s="77" t="s">
        <v>183</v>
      </c>
      <c r="C2222" s="78"/>
      <c r="D2222" s="80"/>
      <c r="E2222" s="80"/>
      <c r="F2222" s="80"/>
      <c r="G2222" s="80"/>
      <c r="H2222" s="80"/>
      <c r="I2222" s="80"/>
      <c r="J2222" s="311"/>
    </row>
    <row r="2223" spans="1:10">
      <c r="A2223" s="68"/>
      <c r="B2223" s="77" t="s">
        <v>183</v>
      </c>
      <c r="C2223" s="78"/>
      <c r="D2223" s="80"/>
      <c r="E2223" s="80"/>
      <c r="F2223" s="80"/>
      <c r="G2223" s="80"/>
      <c r="H2223" s="80"/>
      <c r="I2223" s="80"/>
      <c r="J2223" s="311"/>
    </row>
    <row r="2224" spans="1:10">
      <c r="A2224" s="68"/>
      <c r="B2224" s="77" t="s">
        <v>183</v>
      </c>
      <c r="C2224" s="78"/>
      <c r="D2224" s="80"/>
      <c r="E2224" s="80"/>
      <c r="F2224" s="80"/>
      <c r="G2224" s="80"/>
      <c r="H2224" s="80"/>
      <c r="I2224" s="80"/>
      <c r="J2224" s="311"/>
    </row>
    <row r="2225" spans="1:10">
      <c r="A2225" s="68"/>
      <c r="B2225" s="77" t="s">
        <v>183</v>
      </c>
      <c r="C2225" s="78"/>
      <c r="D2225" s="80"/>
      <c r="E2225" s="80"/>
      <c r="F2225" s="80"/>
      <c r="G2225" s="80"/>
      <c r="H2225" s="80"/>
      <c r="I2225" s="80"/>
      <c r="J2225" s="311"/>
    </row>
    <row r="2226" spans="1:10">
      <c r="A2226" s="68"/>
      <c r="B2226" s="77" t="s">
        <v>183</v>
      </c>
      <c r="C2226" s="78"/>
      <c r="D2226" s="80"/>
      <c r="E2226" s="80"/>
      <c r="F2226" s="80"/>
      <c r="G2226" s="80"/>
      <c r="H2226" s="80"/>
      <c r="I2226" s="80"/>
      <c r="J2226" s="311"/>
    </row>
    <row r="2227" spans="1:10">
      <c r="A2227" s="68"/>
      <c r="B2227" s="77" t="s">
        <v>183</v>
      </c>
      <c r="C2227" s="78"/>
      <c r="D2227" s="80"/>
      <c r="E2227" s="80"/>
      <c r="F2227" s="80"/>
      <c r="G2227" s="80"/>
      <c r="H2227" s="80"/>
      <c r="I2227" s="80"/>
      <c r="J2227" s="311"/>
    </row>
    <row r="2228" spans="1:10">
      <c r="A2228" s="68"/>
      <c r="B2228" s="73"/>
      <c r="C2228" s="81"/>
      <c r="D2228" s="75"/>
      <c r="E2228" s="75"/>
      <c r="F2228" s="75"/>
      <c r="G2228" s="75" t="s">
        <v>277</v>
      </c>
      <c r="H2228" s="75"/>
      <c r="I2228" s="75"/>
      <c r="J2228" s="83">
        <f>+SUBTOTAL(9,J2221:J2227)</f>
        <v>0</v>
      </c>
    </row>
    <row r="2229" spans="1:10">
      <c r="A2229" s="68"/>
      <c r="B2229" s="73" t="s">
        <v>278</v>
      </c>
      <c r="C2229" s="81"/>
      <c r="D2229" s="75"/>
      <c r="E2229" s="75"/>
      <c r="F2229" s="75"/>
      <c r="G2229" s="75"/>
      <c r="H2229" s="75"/>
      <c r="I2229" s="75"/>
      <c r="J2229" s="83">
        <f>+SUBTOTAL(9,J2203:J2227)</f>
        <v>0.7</v>
      </c>
    </row>
    <row r="2230" spans="1:10">
      <c r="A2230" s="68"/>
      <c r="B2230" s="73" t="s">
        <v>279</v>
      </c>
      <c r="C2230" s="81"/>
      <c r="D2230" s="75">
        <v>0</v>
      </c>
      <c r="E2230" s="75"/>
      <c r="F2230" s="75"/>
      <c r="G2230" s="75"/>
      <c r="H2230" s="75"/>
      <c r="I2230" s="75"/>
      <c r="J2230" s="83">
        <f>+ROUND(J2229*D2230/100,2)</f>
        <v>0</v>
      </c>
    </row>
    <row r="2231" spans="1:10" ht="14.4" thickBot="1">
      <c r="A2231" s="68"/>
      <c r="B2231" s="73" t="s">
        <v>280</v>
      </c>
      <c r="C2231" s="81"/>
      <c r="D2231" s="75"/>
      <c r="E2231" s="75"/>
      <c r="F2231" s="75"/>
      <c r="G2231" s="75"/>
      <c r="H2231" s="75"/>
      <c r="I2231" s="75"/>
      <c r="J2231" s="83">
        <f>+J2229+ J2230</f>
        <v>0.7</v>
      </c>
    </row>
    <row r="2232" spans="1:10">
      <c r="A2232" s="68"/>
      <c r="B2232" s="69" t="s">
        <v>213</v>
      </c>
      <c r="C2232" s="70"/>
      <c r="D2232" s="72"/>
      <c r="E2232" s="72"/>
      <c r="F2232" s="72" t="s">
        <v>783</v>
      </c>
      <c r="G2232" s="72"/>
      <c r="H2232" s="72"/>
      <c r="I2232" s="72" t="s">
        <v>784</v>
      </c>
      <c r="J2232" s="310"/>
    </row>
    <row r="2233" spans="1:10">
      <c r="A2233" s="68"/>
      <c r="B2233" s="77" t="s">
        <v>785</v>
      </c>
      <c r="C2233" s="68"/>
      <c r="D2233" s="79"/>
      <c r="E2233" s="79"/>
      <c r="F2233" s="79" t="s">
        <v>786</v>
      </c>
      <c r="G2233" s="79"/>
      <c r="H2233" s="79"/>
      <c r="I2233" s="79"/>
      <c r="J2233" s="316"/>
    </row>
    <row r="2234" spans="1:10">
      <c r="A2234" s="68"/>
      <c r="B2234" s="77" t="s">
        <v>787</v>
      </c>
      <c r="C2234" s="68"/>
      <c r="D2234" s="79"/>
      <c r="E2234" s="79"/>
      <c r="F2234" s="79" t="s">
        <v>788</v>
      </c>
      <c r="G2234" s="79"/>
      <c r="H2234" s="79"/>
      <c r="I2234" s="79"/>
      <c r="J2234" s="316"/>
    </row>
    <row r="2235" spans="1:10" ht="14.4" thickBot="1">
      <c r="A2235" s="68"/>
      <c r="B2235" s="84" t="s">
        <v>789</v>
      </c>
      <c r="C2235" s="68"/>
      <c r="D2235" s="79"/>
      <c r="E2235" s="79"/>
      <c r="F2235" s="79"/>
      <c r="G2235" s="79"/>
      <c r="H2235" s="79"/>
      <c r="I2235" s="79"/>
      <c r="J2235" s="317"/>
    </row>
    <row r="2236" spans="1:10">
      <c r="A2236" s="68"/>
      <c r="B2236" s="70"/>
      <c r="C2236" s="70"/>
      <c r="D2236" s="72"/>
      <c r="E2236" s="72"/>
      <c r="F2236" s="72"/>
      <c r="G2236" s="72"/>
      <c r="H2236" s="72"/>
      <c r="I2236" s="72"/>
      <c r="J2236" s="72"/>
    </row>
    <row r="2237" spans="1:10" ht="14.4" thickBot="1">
      <c r="A2237" s="68"/>
      <c r="B2237" s="68"/>
      <c r="C2237" s="68"/>
      <c r="D2237" s="79"/>
      <c r="E2237" s="79"/>
      <c r="F2237" s="79"/>
      <c r="G2237" s="79"/>
      <c r="H2237" s="79"/>
      <c r="I2237" s="79"/>
      <c r="J2237" s="79"/>
    </row>
    <row r="2238" spans="1:10">
      <c r="A2238" s="68"/>
      <c r="B2238" s="69"/>
      <c r="C2238" s="70"/>
      <c r="D2238" s="71" t="s">
        <v>246</v>
      </c>
      <c r="E2238" s="71"/>
      <c r="F2238" s="71"/>
      <c r="G2238" s="72"/>
      <c r="H2238" s="72"/>
      <c r="I2238" s="72"/>
      <c r="J2238" s="310"/>
    </row>
    <row r="2239" spans="1:10">
      <c r="A2239" s="68"/>
      <c r="B2239" s="73" t="s">
        <v>247</v>
      </c>
      <c r="C2239" s="74" t="s">
        <v>69</v>
      </c>
      <c r="D2239" s="75"/>
      <c r="E2239" s="75"/>
      <c r="F2239" s="75"/>
      <c r="G2239" s="75"/>
      <c r="H2239" s="76" t="s">
        <v>759</v>
      </c>
      <c r="I2239" s="75"/>
      <c r="J2239" s="83" t="s">
        <v>248</v>
      </c>
    </row>
    <row r="2240" spans="1:10">
      <c r="A2240" s="68"/>
      <c r="B2240" s="77" t="s">
        <v>183</v>
      </c>
      <c r="C2240" s="78" t="s">
        <v>876</v>
      </c>
      <c r="D2240" s="79"/>
      <c r="E2240" s="79"/>
      <c r="F2240" s="79"/>
      <c r="G2240" s="79"/>
      <c r="H2240" s="80" t="s">
        <v>761</v>
      </c>
      <c r="I2240" s="79"/>
      <c r="J2240" s="311" t="s">
        <v>188</v>
      </c>
    </row>
    <row r="2241" spans="1:10">
      <c r="A2241" s="68"/>
      <c r="B2241" s="73"/>
      <c r="C2241" s="74"/>
      <c r="D2241" s="75"/>
      <c r="E2241" s="76"/>
      <c r="F2241" s="76" t="s">
        <v>249</v>
      </c>
      <c r="G2241" s="76"/>
      <c r="H2241" s="76" t="s">
        <v>250</v>
      </c>
      <c r="I2241" s="76"/>
      <c r="J2241" s="83" t="s">
        <v>762</v>
      </c>
    </row>
    <row r="2242" spans="1:10">
      <c r="A2242" s="68"/>
      <c r="B2242" s="77" t="s">
        <v>247</v>
      </c>
      <c r="C2242" s="78" t="s">
        <v>251</v>
      </c>
      <c r="D2242" s="79"/>
      <c r="E2242" s="80" t="s">
        <v>182</v>
      </c>
      <c r="F2242" s="76" t="s">
        <v>252</v>
      </c>
      <c r="G2242" s="76" t="s">
        <v>253</v>
      </c>
      <c r="H2242" s="76" t="s">
        <v>252</v>
      </c>
      <c r="I2242" s="312" t="s">
        <v>253</v>
      </c>
      <c r="J2242" s="311" t="s">
        <v>763</v>
      </c>
    </row>
    <row r="2243" spans="1:10">
      <c r="A2243" s="68"/>
      <c r="B2243" s="73" t="s">
        <v>183</v>
      </c>
      <c r="C2243" s="74"/>
      <c r="D2243" s="75"/>
      <c r="E2243" s="76"/>
      <c r="F2243" s="76"/>
      <c r="G2243" s="76"/>
      <c r="H2243" s="76"/>
      <c r="I2243" s="76"/>
      <c r="J2243" s="83"/>
    </row>
    <row r="2244" spans="1:10">
      <c r="A2244" s="68"/>
      <c r="B2244" s="77" t="s">
        <v>183</v>
      </c>
      <c r="C2244" s="78"/>
      <c r="D2244" s="79"/>
      <c r="E2244" s="80"/>
      <c r="F2244" s="80"/>
      <c r="G2244" s="80"/>
      <c r="H2244" s="80"/>
      <c r="I2244" s="80"/>
      <c r="J2244" s="311"/>
    </row>
    <row r="2245" spans="1:10">
      <c r="A2245" s="68"/>
      <c r="B2245" s="77" t="s">
        <v>183</v>
      </c>
      <c r="C2245" s="78"/>
      <c r="D2245" s="79"/>
      <c r="E2245" s="80"/>
      <c r="F2245" s="80"/>
      <c r="G2245" s="80"/>
      <c r="H2245" s="80"/>
      <c r="I2245" s="80"/>
      <c r="J2245" s="311"/>
    </row>
    <row r="2246" spans="1:10">
      <c r="A2246" s="68"/>
      <c r="B2246" s="77" t="s">
        <v>183</v>
      </c>
      <c r="C2246" s="78"/>
      <c r="D2246" s="79"/>
      <c r="E2246" s="80"/>
      <c r="F2246" s="80"/>
      <c r="G2246" s="80"/>
      <c r="H2246" s="80"/>
      <c r="I2246" s="80"/>
      <c r="J2246" s="311"/>
    </row>
    <row r="2247" spans="1:10">
      <c r="A2247" s="68"/>
      <c r="B2247" s="77" t="s">
        <v>183</v>
      </c>
      <c r="C2247" s="78"/>
      <c r="D2247" s="79"/>
      <c r="E2247" s="80"/>
      <c r="F2247" s="80"/>
      <c r="G2247" s="80"/>
      <c r="H2247" s="80"/>
      <c r="I2247" s="80"/>
      <c r="J2247" s="311"/>
    </row>
    <row r="2248" spans="1:10">
      <c r="A2248" s="68"/>
      <c r="B2248" s="77" t="s">
        <v>183</v>
      </c>
      <c r="C2248" s="78"/>
      <c r="D2248" s="79"/>
      <c r="E2248" s="80"/>
      <c r="F2248" s="80"/>
      <c r="G2248" s="80"/>
      <c r="H2248" s="80"/>
      <c r="I2248" s="80"/>
      <c r="J2248" s="311"/>
    </row>
    <row r="2249" spans="1:10">
      <c r="A2249" s="68"/>
      <c r="B2249" s="77" t="s">
        <v>183</v>
      </c>
      <c r="C2249" s="78"/>
      <c r="D2249" s="79"/>
      <c r="E2249" s="80"/>
      <c r="F2249" s="80"/>
      <c r="G2249" s="80"/>
      <c r="H2249" s="80"/>
      <c r="I2249" s="80"/>
      <c r="J2249" s="311"/>
    </row>
    <row r="2250" spans="1:10">
      <c r="A2250" s="68"/>
      <c r="B2250" s="73"/>
      <c r="C2250" s="81"/>
      <c r="D2250" s="75"/>
      <c r="E2250" s="75"/>
      <c r="F2250" s="75"/>
      <c r="G2250" s="75" t="s">
        <v>764</v>
      </c>
      <c r="H2250" s="75"/>
      <c r="I2250" s="75"/>
      <c r="J2250" s="83">
        <f>+SUBTOTAL(9,J2243:J2249)</f>
        <v>0</v>
      </c>
    </row>
    <row r="2251" spans="1:10">
      <c r="A2251" s="68"/>
      <c r="B2251" s="73" t="s">
        <v>247</v>
      </c>
      <c r="C2251" s="74" t="s">
        <v>765</v>
      </c>
      <c r="D2251" s="75"/>
      <c r="E2251" s="75"/>
      <c r="F2251" s="75"/>
      <c r="G2251" s="75"/>
      <c r="H2251" s="76" t="s">
        <v>182</v>
      </c>
      <c r="I2251" s="76" t="s">
        <v>766</v>
      </c>
      <c r="J2251" s="83" t="s">
        <v>767</v>
      </c>
    </row>
    <row r="2252" spans="1:10">
      <c r="A2252" s="68"/>
      <c r="B2252" s="73" t="s">
        <v>258</v>
      </c>
      <c r="C2252" s="74" t="s">
        <v>259</v>
      </c>
      <c r="D2252" s="75"/>
      <c r="E2252" s="75"/>
      <c r="F2252" s="75"/>
      <c r="G2252" s="75"/>
      <c r="H2252" s="76">
        <v>10</v>
      </c>
      <c r="I2252" s="76">
        <v>21.04</v>
      </c>
      <c r="J2252" s="83">
        <f>+ROUND(H2252*I2252,2)</f>
        <v>210.4</v>
      </c>
    </row>
    <row r="2253" spans="1:10">
      <c r="A2253" s="68"/>
      <c r="B2253" s="77" t="s">
        <v>183</v>
      </c>
      <c r="C2253" s="78"/>
      <c r="D2253" s="79"/>
      <c r="E2253" s="79"/>
      <c r="F2253" s="79"/>
      <c r="G2253" s="79"/>
      <c r="H2253" s="80"/>
      <c r="I2253" s="80"/>
      <c r="J2253" s="311"/>
    </row>
    <row r="2254" spans="1:10">
      <c r="A2254" s="68"/>
      <c r="B2254" s="77" t="s">
        <v>183</v>
      </c>
      <c r="C2254" s="78"/>
      <c r="D2254" s="79"/>
      <c r="E2254" s="79"/>
      <c r="F2254" s="79"/>
      <c r="G2254" s="79"/>
      <c r="H2254" s="80"/>
      <c r="I2254" s="80"/>
      <c r="J2254" s="311"/>
    </row>
    <row r="2255" spans="1:10">
      <c r="A2255" s="68"/>
      <c r="B2255" s="77" t="s">
        <v>183</v>
      </c>
      <c r="C2255" s="78"/>
      <c r="D2255" s="79"/>
      <c r="E2255" s="79"/>
      <c r="F2255" s="79"/>
      <c r="G2255" s="79"/>
      <c r="H2255" s="80"/>
      <c r="I2255" s="80"/>
      <c r="J2255" s="311"/>
    </row>
    <row r="2256" spans="1:10">
      <c r="A2256" s="68"/>
      <c r="B2256" s="77" t="s">
        <v>183</v>
      </c>
      <c r="C2256" s="78"/>
      <c r="D2256" s="79"/>
      <c r="E2256" s="79"/>
      <c r="F2256" s="79"/>
      <c r="G2256" s="79"/>
      <c r="H2256" s="80"/>
      <c r="I2256" s="80"/>
      <c r="J2256" s="311"/>
    </row>
    <row r="2257" spans="1:10">
      <c r="A2257" s="68"/>
      <c r="B2257" s="77" t="s">
        <v>183</v>
      </c>
      <c r="C2257" s="78"/>
      <c r="D2257" s="79"/>
      <c r="E2257" s="79"/>
      <c r="F2257" s="79"/>
      <c r="G2257" s="79"/>
      <c r="H2257" s="80"/>
      <c r="I2257" s="80"/>
      <c r="J2257" s="311"/>
    </row>
    <row r="2258" spans="1:10">
      <c r="A2258" s="68"/>
      <c r="B2258" s="77" t="s">
        <v>183</v>
      </c>
      <c r="C2258" s="78"/>
      <c r="D2258" s="79"/>
      <c r="E2258" s="79"/>
      <c r="F2258" s="79"/>
      <c r="G2258" s="79"/>
      <c r="H2258" s="80"/>
      <c r="I2258" s="80"/>
      <c r="J2258" s="311"/>
    </row>
    <row r="2259" spans="1:10">
      <c r="A2259" s="68"/>
      <c r="B2259" s="73"/>
      <c r="C2259" s="81"/>
      <c r="D2259" s="75"/>
      <c r="E2259" s="75"/>
      <c r="F2259" s="75"/>
      <c r="G2259" s="75" t="s">
        <v>768</v>
      </c>
      <c r="H2259" s="75"/>
      <c r="I2259" s="75"/>
      <c r="J2259" s="83">
        <f>+SUBTOTAL(9,J2252:J2258)</f>
        <v>210.4</v>
      </c>
    </row>
    <row r="2260" spans="1:10">
      <c r="A2260" s="68"/>
      <c r="B2260" s="73"/>
      <c r="C2260" s="81"/>
      <c r="D2260" s="75"/>
      <c r="E2260" s="75"/>
      <c r="F2260" s="75" t="s">
        <v>769</v>
      </c>
      <c r="G2260" s="75"/>
      <c r="H2260" s="75"/>
      <c r="I2260" s="75">
        <v>0</v>
      </c>
      <c r="J2260" s="83">
        <f>+ROUND(I2260*J2259,2)</f>
        <v>0</v>
      </c>
    </row>
    <row r="2261" spans="1:10">
      <c r="A2261" s="68"/>
      <c r="B2261" s="73"/>
      <c r="C2261" s="81"/>
      <c r="D2261" s="75"/>
      <c r="E2261" s="75"/>
      <c r="F2261" s="75" t="s">
        <v>260</v>
      </c>
      <c r="G2261" s="75"/>
      <c r="H2261" s="75"/>
      <c r="I2261" s="75"/>
      <c r="J2261" s="83">
        <f>+SUBTOTAL(9,J2252:J2260)</f>
        <v>210.4</v>
      </c>
    </row>
    <row r="2262" spans="1:10">
      <c r="A2262" s="68"/>
      <c r="B2262" s="82"/>
      <c r="C2262" s="81"/>
      <c r="D2262" s="75"/>
      <c r="E2262" s="75"/>
      <c r="F2262" s="75"/>
      <c r="G2262" s="75" t="s">
        <v>770</v>
      </c>
      <c r="H2262" s="75"/>
      <c r="I2262" s="75"/>
      <c r="J2262" s="315">
        <f>+SUBTOTAL(9,J2243:J2261)</f>
        <v>210.4</v>
      </c>
    </row>
    <row r="2263" spans="1:10">
      <c r="A2263" s="68"/>
      <c r="B2263" s="82"/>
      <c r="C2263" s="81" t="s">
        <v>261</v>
      </c>
      <c r="D2263" s="75">
        <v>50</v>
      </c>
      <c r="E2263" s="75"/>
      <c r="F2263" s="75"/>
      <c r="G2263" s="75" t="s">
        <v>262</v>
      </c>
      <c r="H2263" s="75"/>
      <c r="I2263" s="75"/>
      <c r="J2263" s="315">
        <f>+ROUND(J2262/D2263,2)</f>
        <v>4.21</v>
      </c>
    </row>
    <row r="2264" spans="1:10">
      <c r="A2264" s="68"/>
      <c r="B2264" s="73" t="s">
        <v>247</v>
      </c>
      <c r="C2264" s="74" t="s">
        <v>263</v>
      </c>
      <c r="D2264" s="75"/>
      <c r="E2264" s="75"/>
      <c r="F2264" s="75"/>
      <c r="G2264" s="76" t="s">
        <v>248</v>
      </c>
      <c r="H2264" s="76" t="s">
        <v>771</v>
      </c>
      <c r="I2264" s="76" t="s">
        <v>264</v>
      </c>
      <c r="J2264" s="83" t="s">
        <v>772</v>
      </c>
    </row>
    <row r="2265" spans="1:10">
      <c r="A2265" s="68"/>
      <c r="B2265" s="73" t="s">
        <v>183</v>
      </c>
      <c r="C2265" s="74"/>
      <c r="D2265" s="75"/>
      <c r="E2265" s="75"/>
      <c r="F2265" s="75"/>
      <c r="G2265" s="76"/>
      <c r="H2265" s="76"/>
      <c r="I2265" s="76"/>
      <c r="J2265" s="83"/>
    </row>
    <row r="2266" spans="1:10">
      <c r="A2266" s="68"/>
      <c r="B2266" s="77" t="s">
        <v>183</v>
      </c>
      <c r="C2266" s="78"/>
      <c r="D2266" s="79"/>
      <c r="E2266" s="79"/>
      <c r="F2266" s="79"/>
      <c r="G2266" s="80"/>
      <c r="H2266" s="80"/>
      <c r="I2266" s="80"/>
      <c r="J2266" s="311"/>
    </row>
    <row r="2267" spans="1:10">
      <c r="A2267" s="68"/>
      <c r="B2267" s="77" t="s">
        <v>183</v>
      </c>
      <c r="C2267" s="78"/>
      <c r="D2267" s="79"/>
      <c r="E2267" s="79"/>
      <c r="F2267" s="79"/>
      <c r="G2267" s="80"/>
      <c r="H2267" s="80"/>
      <c r="I2267" s="80"/>
      <c r="J2267" s="311"/>
    </row>
    <row r="2268" spans="1:10">
      <c r="A2268" s="68"/>
      <c r="B2268" s="77" t="s">
        <v>183</v>
      </c>
      <c r="C2268" s="78"/>
      <c r="D2268" s="79"/>
      <c r="E2268" s="79"/>
      <c r="F2268" s="79"/>
      <c r="G2268" s="80"/>
      <c r="H2268" s="80"/>
      <c r="I2268" s="80"/>
      <c r="J2268" s="311"/>
    </row>
    <row r="2269" spans="1:10">
      <c r="A2269" s="68"/>
      <c r="B2269" s="77" t="s">
        <v>183</v>
      </c>
      <c r="C2269" s="78"/>
      <c r="D2269" s="79"/>
      <c r="E2269" s="79"/>
      <c r="F2269" s="79"/>
      <c r="G2269" s="80"/>
      <c r="H2269" s="80"/>
      <c r="I2269" s="80"/>
      <c r="J2269" s="311"/>
    </row>
    <row r="2270" spans="1:10">
      <c r="A2270" s="68"/>
      <c r="B2270" s="77" t="s">
        <v>183</v>
      </c>
      <c r="C2270" s="78"/>
      <c r="D2270" s="79"/>
      <c r="E2270" s="79"/>
      <c r="F2270" s="79"/>
      <c r="G2270" s="80"/>
      <c r="H2270" s="80"/>
      <c r="I2270" s="80"/>
      <c r="J2270" s="311"/>
    </row>
    <row r="2271" spans="1:10">
      <c r="A2271" s="68"/>
      <c r="B2271" s="77" t="s">
        <v>183</v>
      </c>
      <c r="C2271" s="78"/>
      <c r="D2271" s="79"/>
      <c r="E2271" s="79"/>
      <c r="F2271" s="79"/>
      <c r="G2271" s="80"/>
      <c r="H2271" s="80"/>
      <c r="I2271" s="80"/>
      <c r="J2271" s="311"/>
    </row>
    <row r="2272" spans="1:10">
      <c r="A2272" s="68"/>
      <c r="B2272" s="73"/>
      <c r="C2272" s="81"/>
      <c r="D2272" s="75"/>
      <c r="E2272" s="75"/>
      <c r="F2272" s="75"/>
      <c r="G2272" s="75" t="s">
        <v>268</v>
      </c>
      <c r="H2272" s="75"/>
      <c r="I2272" s="75"/>
      <c r="J2272" s="83">
        <f>+SUBTOTAL(9,J2265:J2271)</f>
        <v>0</v>
      </c>
    </row>
    <row r="2273" spans="1:10">
      <c r="A2273" s="68"/>
      <c r="B2273" s="73" t="s">
        <v>247</v>
      </c>
      <c r="C2273" s="74" t="s">
        <v>269</v>
      </c>
      <c r="D2273" s="75"/>
      <c r="E2273" s="75"/>
      <c r="F2273" s="75"/>
      <c r="G2273" s="76" t="s">
        <v>248</v>
      </c>
      <c r="H2273" s="76" t="s">
        <v>771</v>
      </c>
      <c r="I2273" s="76" t="s">
        <v>264</v>
      </c>
      <c r="J2273" s="83" t="s">
        <v>772</v>
      </c>
    </row>
    <row r="2274" spans="1:10">
      <c r="A2274" s="68"/>
      <c r="B2274" s="73" t="s">
        <v>183</v>
      </c>
      <c r="C2274" s="74"/>
      <c r="D2274" s="75"/>
      <c r="E2274" s="75"/>
      <c r="F2274" s="75"/>
      <c r="G2274" s="76"/>
      <c r="H2274" s="76"/>
      <c r="I2274" s="76"/>
      <c r="J2274" s="83"/>
    </row>
    <row r="2275" spans="1:10">
      <c r="A2275" s="68"/>
      <c r="B2275" s="77" t="s">
        <v>183</v>
      </c>
      <c r="C2275" s="78"/>
      <c r="D2275" s="79"/>
      <c r="E2275" s="79"/>
      <c r="F2275" s="79"/>
      <c r="G2275" s="80"/>
      <c r="H2275" s="80"/>
      <c r="I2275" s="80"/>
      <c r="J2275" s="311"/>
    </row>
    <row r="2276" spans="1:10">
      <c r="A2276" s="68"/>
      <c r="B2276" s="77" t="s">
        <v>183</v>
      </c>
      <c r="C2276" s="78"/>
      <c r="D2276" s="79"/>
      <c r="E2276" s="79"/>
      <c r="F2276" s="79"/>
      <c r="G2276" s="80"/>
      <c r="H2276" s="80"/>
      <c r="I2276" s="80"/>
      <c r="J2276" s="311"/>
    </row>
    <row r="2277" spans="1:10">
      <c r="A2277" s="68"/>
      <c r="B2277" s="77" t="s">
        <v>183</v>
      </c>
      <c r="C2277" s="78"/>
      <c r="D2277" s="79"/>
      <c r="E2277" s="79"/>
      <c r="F2277" s="79"/>
      <c r="G2277" s="80"/>
      <c r="H2277" s="80"/>
      <c r="I2277" s="80"/>
      <c r="J2277" s="311"/>
    </row>
    <row r="2278" spans="1:10">
      <c r="A2278" s="68"/>
      <c r="B2278" s="77" t="s">
        <v>183</v>
      </c>
      <c r="C2278" s="78"/>
      <c r="D2278" s="79"/>
      <c r="E2278" s="79"/>
      <c r="F2278" s="79"/>
      <c r="G2278" s="80"/>
      <c r="H2278" s="80"/>
      <c r="I2278" s="80"/>
      <c r="J2278" s="311"/>
    </row>
    <row r="2279" spans="1:10">
      <c r="A2279" s="68"/>
      <c r="B2279" s="73"/>
      <c r="C2279" s="81"/>
      <c r="D2279" s="75"/>
      <c r="E2279" s="75"/>
      <c r="F2279" s="75"/>
      <c r="G2279" s="75" t="s">
        <v>270</v>
      </c>
      <c r="H2279" s="75"/>
      <c r="I2279" s="75"/>
      <c r="J2279" s="83">
        <f>+SUBTOTAL(9,J2274:J2278)</f>
        <v>0</v>
      </c>
    </row>
    <row r="2280" spans="1:10">
      <c r="A2280" s="68"/>
      <c r="B2280" s="73" t="s">
        <v>247</v>
      </c>
      <c r="C2280" s="74" t="s">
        <v>273</v>
      </c>
      <c r="D2280" s="76" t="s">
        <v>274</v>
      </c>
      <c r="E2280" s="76" t="s">
        <v>777</v>
      </c>
      <c r="F2280" s="76" t="s">
        <v>778</v>
      </c>
      <c r="G2280" s="76" t="s">
        <v>779</v>
      </c>
      <c r="H2280" s="76" t="s">
        <v>780</v>
      </c>
      <c r="I2280" s="76" t="s">
        <v>264</v>
      </c>
      <c r="J2280" s="83" t="s">
        <v>781</v>
      </c>
    </row>
    <row r="2281" spans="1:10">
      <c r="A2281" s="68"/>
      <c r="B2281" s="73" t="s">
        <v>183</v>
      </c>
      <c r="C2281" s="74"/>
      <c r="D2281" s="76"/>
      <c r="E2281" s="76"/>
      <c r="F2281" s="76"/>
      <c r="G2281" s="76"/>
      <c r="H2281" s="76"/>
      <c r="I2281" s="76"/>
      <c r="J2281" s="83"/>
    </row>
    <row r="2282" spans="1:10">
      <c r="A2282" s="68"/>
      <c r="B2282" s="77" t="s">
        <v>183</v>
      </c>
      <c r="C2282" s="78"/>
      <c r="D2282" s="80"/>
      <c r="E2282" s="80"/>
      <c r="F2282" s="80"/>
      <c r="G2282" s="80"/>
      <c r="H2282" s="80"/>
      <c r="I2282" s="80"/>
      <c r="J2282" s="311"/>
    </row>
    <row r="2283" spans="1:10">
      <c r="A2283" s="68"/>
      <c r="B2283" s="77" t="s">
        <v>183</v>
      </c>
      <c r="C2283" s="78"/>
      <c r="D2283" s="80"/>
      <c r="E2283" s="80"/>
      <c r="F2283" s="80"/>
      <c r="G2283" s="80"/>
      <c r="H2283" s="80"/>
      <c r="I2283" s="80"/>
      <c r="J2283" s="311"/>
    </row>
    <row r="2284" spans="1:10">
      <c r="A2284" s="68"/>
      <c r="B2284" s="77" t="s">
        <v>183</v>
      </c>
      <c r="C2284" s="78"/>
      <c r="D2284" s="80"/>
      <c r="E2284" s="80"/>
      <c r="F2284" s="80"/>
      <c r="G2284" s="80"/>
      <c r="H2284" s="80"/>
      <c r="I2284" s="80"/>
      <c r="J2284" s="311"/>
    </row>
    <row r="2285" spans="1:10">
      <c r="A2285" s="68"/>
      <c r="B2285" s="77" t="s">
        <v>183</v>
      </c>
      <c r="C2285" s="78"/>
      <c r="D2285" s="80"/>
      <c r="E2285" s="80"/>
      <c r="F2285" s="80"/>
      <c r="G2285" s="80"/>
      <c r="H2285" s="80"/>
      <c r="I2285" s="80"/>
      <c r="J2285" s="311"/>
    </row>
    <row r="2286" spans="1:10">
      <c r="A2286" s="68"/>
      <c r="B2286" s="77" t="s">
        <v>183</v>
      </c>
      <c r="C2286" s="78"/>
      <c r="D2286" s="80"/>
      <c r="E2286" s="80"/>
      <c r="F2286" s="80"/>
      <c r="G2286" s="80"/>
      <c r="H2286" s="80"/>
      <c r="I2286" s="80"/>
      <c r="J2286" s="311"/>
    </row>
    <row r="2287" spans="1:10">
      <c r="A2287" s="68"/>
      <c r="B2287" s="77" t="s">
        <v>183</v>
      </c>
      <c r="C2287" s="78"/>
      <c r="D2287" s="80"/>
      <c r="E2287" s="80"/>
      <c r="F2287" s="80"/>
      <c r="G2287" s="80"/>
      <c r="H2287" s="80"/>
      <c r="I2287" s="80"/>
      <c r="J2287" s="311"/>
    </row>
    <row r="2288" spans="1:10">
      <c r="A2288" s="68"/>
      <c r="B2288" s="73"/>
      <c r="C2288" s="81"/>
      <c r="D2288" s="75"/>
      <c r="E2288" s="75"/>
      <c r="F2288" s="75"/>
      <c r="G2288" s="75" t="s">
        <v>277</v>
      </c>
      <c r="H2288" s="75"/>
      <c r="I2288" s="75"/>
      <c r="J2288" s="83">
        <f>+SUBTOTAL(9,J2281:J2287)</f>
        <v>0</v>
      </c>
    </row>
    <row r="2289" spans="1:10">
      <c r="A2289" s="68"/>
      <c r="B2289" s="73" t="s">
        <v>278</v>
      </c>
      <c r="C2289" s="81"/>
      <c r="D2289" s="75"/>
      <c r="E2289" s="75"/>
      <c r="F2289" s="75"/>
      <c r="G2289" s="75"/>
      <c r="H2289" s="75"/>
      <c r="I2289" s="75"/>
      <c r="J2289" s="83">
        <f>+SUBTOTAL(9,J2263:J2287)</f>
        <v>4.21</v>
      </c>
    </row>
    <row r="2290" spans="1:10">
      <c r="A2290" s="68"/>
      <c r="B2290" s="73" t="s">
        <v>279</v>
      </c>
      <c r="C2290" s="81"/>
      <c r="D2290" s="75">
        <v>0</v>
      </c>
      <c r="E2290" s="75"/>
      <c r="F2290" s="75"/>
      <c r="G2290" s="75"/>
      <c r="H2290" s="75"/>
      <c r="I2290" s="75"/>
      <c r="J2290" s="83">
        <f>+ROUND(J2289*D2290/100,2)</f>
        <v>0</v>
      </c>
    </row>
    <row r="2291" spans="1:10" ht="14.4" thickBot="1">
      <c r="A2291" s="68"/>
      <c r="B2291" s="73" t="s">
        <v>280</v>
      </c>
      <c r="C2291" s="81"/>
      <c r="D2291" s="75"/>
      <c r="E2291" s="75"/>
      <c r="F2291" s="75"/>
      <c r="G2291" s="75"/>
      <c r="H2291" s="75"/>
      <c r="I2291" s="75"/>
      <c r="J2291" s="83">
        <f>+J2289+ J2290</f>
        <v>4.21</v>
      </c>
    </row>
    <row r="2292" spans="1:10">
      <c r="A2292" s="68"/>
      <c r="B2292" s="69" t="s">
        <v>213</v>
      </c>
      <c r="C2292" s="70"/>
      <c r="D2292" s="72"/>
      <c r="E2292" s="72"/>
      <c r="F2292" s="72" t="s">
        <v>783</v>
      </c>
      <c r="G2292" s="72"/>
      <c r="H2292" s="72"/>
      <c r="I2292" s="72" t="s">
        <v>784</v>
      </c>
      <c r="J2292" s="310"/>
    </row>
    <row r="2293" spans="1:10">
      <c r="A2293" s="68"/>
      <c r="B2293" s="77" t="s">
        <v>785</v>
      </c>
      <c r="C2293" s="68"/>
      <c r="D2293" s="79"/>
      <c r="E2293" s="79"/>
      <c r="F2293" s="79" t="s">
        <v>786</v>
      </c>
      <c r="G2293" s="79"/>
      <c r="H2293" s="79"/>
      <c r="I2293" s="79"/>
      <c r="J2293" s="316"/>
    </row>
    <row r="2294" spans="1:10">
      <c r="A2294" s="68"/>
      <c r="B2294" s="77" t="s">
        <v>787</v>
      </c>
      <c r="C2294" s="68"/>
      <c r="D2294" s="79"/>
      <c r="E2294" s="79"/>
      <c r="F2294" s="79" t="s">
        <v>788</v>
      </c>
      <c r="G2294" s="79"/>
      <c r="H2294" s="79"/>
      <c r="I2294" s="79"/>
      <c r="J2294" s="316"/>
    </row>
    <row r="2295" spans="1:10" ht="14.4" thickBot="1">
      <c r="A2295" s="68"/>
      <c r="B2295" s="84" t="s">
        <v>789</v>
      </c>
      <c r="C2295" s="68"/>
      <c r="D2295" s="79"/>
      <c r="E2295" s="79"/>
      <c r="F2295" s="79"/>
      <c r="G2295" s="79"/>
      <c r="H2295" s="79"/>
      <c r="I2295" s="79"/>
      <c r="J2295" s="317"/>
    </row>
    <row r="2296" spans="1:10">
      <c r="A2296" s="68"/>
      <c r="B2296" s="70"/>
      <c r="C2296" s="70"/>
      <c r="D2296" s="72"/>
      <c r="E2296" s="72"/>
      <c r="F2296" s="72"/>
      <c r="G2296" s="72"/>
      <c r="H2296" s="72"/>
      <c r="I2296" s="72"/>
      <c r="J2296" s="72"/>
    </row>
    <row r="2297" spans="1:10" ht="14.4" thickBot="1">
      <c r="A2297" s="68"/>
      <c r="B2297" s="68"/>
      <c r="C2297" s="68"/>
      <c r="D2297" s="79"/>
      <c r="E2297" s="79"/>
      <c r="F2297" s="79"/>
      <c r="G2297" s="79"/>
      <c r="H2297" s="79"/>
      <c r="I2297" s="79"/>
      <c r="J2297" s="79"/>
    </row>
    <row r="2298" spans="1:10">
      <c r="A2298" s="68"/>
      <c r="B2298" s="69"/>
      <c r="C2298" s="70"/>
      <c r="D2298" s="71" t="s">
        <v>246</v>
      </c>
      <c r="E2298" s="71"/>
      <c r="F2298" s="71"/>
      <c r="G2298" s="72"/>
      <c r="H2298" s="72"/>
      <c r="I2298" s="72"/>
      <c r="J2298" s="310"/>
    </row>
    <row r="2299" spans="1:10">
      <c r="A2299" s="68"/>
      <c r="B2299" s="73" t="s">
        <v>247</v>
      </c>
      <c r="C2299" s="74" t="s">
        <v>69</v>
      </c>
      <c r="D2299" s="75"/>
      <c r="E2299" s="75"/>
      <c r="F2299" s="75"/>
      <c r="G2299" s="75"/>
      <c r="H2299" s="76" t="s">
        <v>759</v>
      </c>
      <c r="I2299" s="75"/>
      <c r="J2299" s="83" t="s">
        <v>248</v>
      </c>
    </row>
    <row r="2300" spans="1:10">
      <c r="A2300" s="68"/>
      <c r="B2300" s="77" t="s">
        <v>183</v>
      </c>
      <c r="C2300" s="78" t="s">
        <v>877</v>
      </c>
      <c r="D2300" s="79"/>
      <c r="E2300" s="79"/>
      <c r="F2300" s="79"/>
      <c r="G2300" s="79"/>
      <c r="H2300" s="80" t="s">
        <v>761</v>
      </c>
      <c r="I2300" s="79"/>
      <c r="J2300" s="311" t="s">
        <v>184</v>
      </c>
    </row>
    <row r="2301" spans="1:10">
      <c r="A2301" s="68"/>
      <c r="B2301" s="73"/>
      <c r="C2301" s="74"/>
      <c r="D2301" s="75"/>
      <c r="E2301" s="76"/>
      <c r="F2301" s="76" t="s">
        <v>249</v>
      </c>
      <c r="G2301" s="76"/>
      <c r="H2301" s="76" t="s">
        <v>250</v>
      </c>
      <c r="I2301" s="76"/>
      <c r="J2301" s="83" t="s">
        <v>762</v>
      </c>
    </row>
    <row r="2302" spans="1:10">
      <c r="A2302" s="68"/>
      <c r="B2302" s="77" t="s">
        <v>247</v>
      </c>
      <c r="C2302" s="78" t="s">
        <v>251</v>
      </c>
      <c r="D2302" s="79"/>
      <c r="E2302" s="80" t="s">
        <v>182</v>
      </c>
      <c r="F2302" s="76" t="s">
        <v>252</v>
      </c>
      <c r="G2302" s="76" t="s">
        <v>253</v>
      </c>
      <c r="H2302" s="76" t="s">
        <v>252</v>
      </c>
      <c r="I2302" s="312" t="s">
        <v>253</v>
      </c>
      <c r="J2302" s="311" t="s">
        <v>763</v>
      </c>
    </row>
    <row r="2303" spans="1:10">
      <c r="A2303" s="68"/>
      <c r="B2303" s="73" t="s">
        <v>183</v>
      </c>
      <c r="C2303" s="74"/>
      <c r="D2303" s="75"/>
      <c r="E2303" s="76"/>
      <c r="F2303" s="76"/>
      <c r="G2303" s="76"/>
      <c r="H2303" s="76"/>
      <c r="I2303" s="76"/>
      <c r="J2303" s="83"/>
    </row>
    <row r="2304" spans="1:10">
      <c r="A2304" s="68"/>
      <c r="B2304" s="77" t="s">
        <v>183</v>
      </c>
      <c r="C2304" s="78"/>
      <c r="D2304" s="79"/>
      <c r="E2304" s="80"/>
      <c r="F2304" s="80"/>
      <c r="G2304" s="80"/>
      <c r="H2304" s="80"/>
      <c r="I2304" s="80"/>
      <c r="J2304" s="311"/>
    </row>
    <row r="2305" spans="1:10">
      <c r="A2305" s="68"/>
      <c r="B2305" s="77" t="s">
        <v>183</v>
      </c>
      <c r="C2305" s="78"/>
      <c r="D2305" s="79"/>
      <c r="E2305" s="80"/>
      <c r="F2305" s="80"/>
      <c r="G2305" s="80"/>
      <c r="H2305" s="80"/>
      <c r="I2305" s="80"/>
      <c r="J2305" s="311"/>
    </row>
    <row r="2306" spans="1:10">
      <c r="A2306" s="68"/>
      <c r="B2306" s="77" t="s">
        <v>183</v>
      </c>
      <c r="C2306" s="78"/>
      <c r="D2306" s="79"/>
      <c r="E2306" s="80"/>
      <c r="F2306" s="80"/>
      <c r="G2306" s="80"/>
      <c r="H2306" s="80"/>
      <c r="I2306" s="80"/>
      <c r="J2306" s="311"/>
    </row>
    <row r="2307" spans="1:10">
      <c r="A2307" s="68"/>
      <c r="B2307" s="77" t="s">
        <v>183</v>
      </c>
      <c r="C2307" s="78"/>
      <c r="D2307" s="79"/>
      <c r="E2307" s="80"/>
      <c r="F2307" s="80"/>
      <c r="G2307" s="80"/>
      <c r="H2307" s="80"/>
      <c r="I2307" s="80"/>
      <c r="J2307" s="311"/>
    </row>
    <row r="2308" spans="1:10">
      <c r="A2308" s="68"/>
      <c r="B2308" s="77" t="s">
        <v>183</v>
      </c>
      <c r="C2308" s="78"/>
      <c r="D2308" s="79"/>
      <c r="E2308" s="80"/>
      <c r="F2308" s="80"/>
      <c r="G2308" s="80"/>
      <c r="H2308" s="80"/>
      <c r="I2308" s="80"/>
      <c r="J2308" s="311"/>
    </row>
    <row r="2309" spans="1:10">
      <c r="A2309" s="68"/>
      <c r="B2309" s="77" t="s">
        <v>183</v>
      </c>
      <c r="C2309" s="78"/>
      <c r="D2309" s="79"/>
      <c r="E2309" s="80"/>
      <c r="F2309" s="80"/>
      <c r="G2309" s="80"/>
      <c r="H2309" s="80"/>
      <c r="I2309" s="80"/>
      <c r="J2309" s="311"/>
    </row>
    <row r="2310" spans="1:10">
      <c r="A2310" s="68"/>
      <c r="B2310" s="73"/>
      <c r="C2310" s="81"/>
      <c r="D2310" s="75"/>
      <c r="E2310" s="75"/>
      <c r="F2310" s="75"/>
      <c r="G2310" s="75" t="s">
        <v>764</v>
      </c>
      <c r="H2310" s="75"/>
      <c r="I2310" s="75"/>
      <c r="J2310" s="83">
        <f>+SUBTOTAL(9,J2303:J2309)</f>
        <v>0</v>
      </c>
    </row>
    <row r="2311" spans="1:10">
      <c r="A2311" s="68"/>
      <c r="B2311" s="73" t="s">
        <v>247</v>
      </c>
      <c r="C2311" s="74" t="s">
        <v>765</v>
      </c>
      <c r="D2311" s="75"/>
      <c r="E2311" s="75"/>
      <c r="F2311" s="75"/>
      <c r="G2311" s="75"/>
      <c r="H2311" s="76" t="s">
        <v>182</v>
      </c>
      <c r="I2311" s="76" t="s">
        <v>766</v>
      </c>
      <c r="J2311" s="83" t="s">
        <v>767</v>
      </c>
    </row>
    <row r="2312" spans="1:10">
      <c r="A2312" s="68"/>
      <c r="B2312" s="73" t="s">
        <v>258</v>
      </c>
      <c r="C2312" s="74" t="s">
        <v>259</v>
      </c>
      <c r="D2312" s="75"/>
      <c r="E2312" s="75"/>
      <c r="F2312" s="75"/>
      <c r="G2312" s="75"/>
      <c r="H2312" s="76">
        <v>5</v>
      </c>
      <c r="I2312" s="76">
        <v>21.04</v>
      </c>
      <c r="J2312" s="83">
        <f>+ROUND(H2312*I2312,2)</f>
        <v>105.2</v>
      </c>
    </row>
    <row r="2313" spans="1:10">
      <c r="A2313" s="68"/>
      <c r="B2313" s="77" t="s">
        <v>183</v>
      </c>
      <c r="C2313" s="78"/>
      <c r="D2313" s="79"/>
      <c r="E2313" s="79"/>
      <c r="F2313" s="79"/>
      <c r="G2313" s="79"/>
      <c r="H2313" s="80"/>
      <c r="I2313" s="80"/>
      <c r="J2313" s="311"/>
    </row>
    <row r="2314" spans="1:10">
      <c r="A2314" s="68"/>
      <c r="B2314" s="77" t="s">
        <v>183</v>
      </c>
      <c r="C2314" s="78"/>
      <c r="D2314" s="79"/>
      <c r="E2314" s="79"/>
      <c r="F2314" s="79"/>
      <c r="G2314" s="79"/>
      <c r="H2314" s="80"/>
      <c r="I2314" s="80"/>
      <c r="J2314" s="311"/>
    </row>
    <row r="2315" spans="1:10">
      <c r="A2315" s="68"/>
      <c r="B2315" s="77" t="s">
        <v>183</v>
      </c>
      <c r="C2315" s="78"/>
      <c r="D2315" s="79"/>
      <c r="E2315" s="79"/>
      <c r="F2315" s="79"/>
      <c r="G2315" s="79"/>
      <c r="H2315" s="80"/>
      <c r="I2315" s="80"/>
      <c r="J2315" s="311"/>
    </row>
    <row r="2316" spans="1:10">
      <c r="A2316" s="68"/>
      <c r="B2316" s="77" t="s">
        <v>183</v>
      </c>
      <c r="C2316" s="78"/>
      <c r="D2316" s="79"/>
      <c r="E2316" s="79"/>
      <c r="F2316" s="79"/>
      <c r="G2316" s="79"/>
      <c r="H2316" s="80"/>
      <c r="I2316" s="80"/>
      <c r="J2316" s="311"/>
    </row>
    <row r="2317" spans="1:10">
      <c r="A2317" s="68"/>
      <c r="B2317" s="77" t="s">
        <v>183</v>
      </c>
      <c r="C2317" s="78"/>
      <c r="D2317" s="79"/>
      <c r="E2317" s="79"/>
      <c r="F2317" s="79"/>
      <c r="G2317" s="79"/>
      <c r="H2317" s="80"/>
      <c r="I2317" s="80"/>
      <c r="J2317" s="311"/>
    </row>
    <row r="2318" spans="1:10">
      <c r="A2318" s="68"/>
      <c r="B2318" s="77" t="s">
        <v>183</v>
      </c>
      <c r="C2318" s="78"/>
      <c r="D2318" s="79"/>
      <c r="E2318" s="79"/>
      <c r="F2318" s="79"/>
      <c r="G2318" s="79"/>
      <c r="H2318" s="80"/>
      <c r="I2318" s="80"/>
      <c r="J2318" s="311"/>
    </row>
    <row r="2319" spans="1:10">
      <c r="A2319" s="68"/>
      <c r="B2319" s="73"/>
      <c r="C2319" s="81"/>
      <c r="D2319" s="75"/>
      <c r="E2319" s="75"/>
      <c r="F2319" s="75"/>
      <c r="G2319" s="75" t="s">
        <v>768</v>
      </c>
      <c r="H2319" s="75"/>
      <c r="I2319" s="75"/>
      <c r="J2319" s="83">
        <f>+SUBTOTAL(9,J2312:J2318)</f>
        <v>105.2</v>
      </c>
    </row>
    <row r="2320" spans="1:10">
      <c r="A2320" s="68"/>
      <c r="B2320" s="73"/>
      <c r="C2320" s="81"/>
      <c r="D2320" s="75"/>
      <c r="E2320" s="75"/>
      <c r="F2320" s="75" t="s">
        <v>769</v>
      </c>
      <c r="G2320" s="75"/>
      <c r="H2320" s="75"/>
      <c r="I2320" s="75">
        <v>0</v>
      </c>
      <c r="J2320" s="83">
        <f>+ROUND(I2320*J2319,2)</f>
        <v>0</v>
      </c>
    </row>
    <row r="2321" spans="1:10">
      <c r="A2321" s="68"/>
      <c r="B2321" s="73"/>
      <c r="C2321" s="81"/>
      <c r="D2321" s="75"/>
      <c r="E2321" s="75"/>
      <c r="F2321" s="75" t="s">
        <v>260</v>
      </c>
      <c r="G2321" s="75"/>
      <c r="H2321" s="75"/>
      <c r="I2321" s="75"/>
      <c r="J2321" s="83">
        <f>+SUBTOTAL(9,J2312:J2320)</f>
        <v>105.2</v>
      </c>
    </row>
    <row r="2322" spans="1:10">
      <c r="A2322" s="68"/>
      <c r="B2322" s="82"/>
      <c r="C2322" s="81"/>
      <c r="D2322" s="75"/>
      <c r="E2322" s="75"/>
      <c r="F2322" s="75"/>
      <c r="G2322" s="75" t="s">
        <v>770</v>
      </c>
      <c r="H2322" s="75"/>
      <c r="I2322" s="75"/>
      <c r="J2322" s="315">
        <f>+SUBTOTAL(9,J2303:J2321)</f>
        <v>105.2</v>
      </c>
    </row>
    <row r="2323" spans="1:10">
      <c r="A2323" s="68"/>
      <c r="B2323" s="82"/>
      <c r="C2323" s="81" t="s">
        <v>261</v>
      </c>
      <c r="D2323" s="75">
        <v>5</v>
      </c>
      <c r="E2323" s="75"/>
      <c r="F2323" s="75"/>
      <c r="G2323" s="75" t="s">
        <v>262</v>
      </c>
      <c r="H2323" s="75"/>
      <c r="I2323" s="75"/>
      <c r="J2323" s="315">
        <f>+ROUND(J2322/D2323,2)</f>
        <v>21.04</v>
      </c>
    </row>
    <row r="2324" spans="1:10">
      <c r="A2324" s="68"/>
      <c r="B2324" s="73" t="s">
        <v>247</v>
      </c>
      <c r="C2324" s="74" t="s">
        <v>263</v>
      </c>
      <c r="D2324" s="75"/>
      <c r="E2324" s="75"/>
      <c r="F2324" s="75"/>
      <c r="G2324" s="76" t="s">
        <v>248</v>
      </c>
      <c r="H2324" s="76" t="s">
        <v>771</v>
      </c>
      <c r="I2324" s="76" t="s">
        <v>264</v>
      </c>
      <c r="J2324" s="83" t="s">
        <v>772</v>
      </c>
    </row>
    <row r="2325" spans="1:10">
      <c r="A2325" s="68"/>
      <c r="B2325" s="73" t="s">
        <v>183</v>
      </c>
      <c r="C2325" s="74"/>
      <c r="D2325" s="75"/>
      <c r="E2325" s="75"/>
      <c r="F2325" s="75"/>
      <c r="G2325" s="76"/>
      <c r="H2325" s="76"/>
      <c r="I2325" s="76"/>
      <c r="J2325" s="83"/>
    </row>
    <row r="2326" spans="1:10">
      <c r="A2326" s="68"/>
      <c r="B2326" s="77" t="s">
        <v>183</v>
      </c>
      <c r="C2326" s="78"/>
      <c r="D2326" s="79"/>
      <c r="E2326" s="79"/>
      <c r="F2326" s="79"/>
      <c r="G2326" s="80"/>
      <c r="H2326" s="80"/>
      <c r="I2326" s="80"/>
      <c r="J2326" s="311"/>
    </row>
    <row r="2327" spans="1:10">
      <c r="A2327" s="68"/>
      <c r="B2327" s="77" t="s">
        <v>183</v>
      </c>
      <c r="C2327" s="78"/>
      <c r="D2327" s="79"/>
      <c r="E2327" s="79"/>
      <c r="F2327" s="79"/>
      <c r="G2327" s="80"/>
      <c r="H2327" s="80"/>
      <c r="I2327" s="80"/>
      <c r="J2327" s="311"/>
    </row>
    <row r="2328" spans="1:10">
      <c r="A2328" s="68"/>
      <c r="B2328" s="77" t="s">
        <v>183</v>
      </c>
      <c r="C2328" s="78"/>
      <c r="D2328" s="79"/>
      <c r="E2328" s="79"/>
      <c r="F2328" s="79"/>
      <c r="G2328" s="80"/>
      <c r="H2328" s="80"/>
      <c r="I2328" s="80"/>
      <c r="J2328" s="311"/>
    </row>
    <row r="2329" spans="1:10">
      <c r="A2329" s="68"/>
      <c r="B2329" s="77" t="s">
        <v>183</v>
      </c>
      <c r="C2329" s="78"/>
      <c r="D2329" s="79"/>
      <c r="E2329" s="79"/>
      <c r="F2329" s="79"/>
      <c r="G2329" s="80"/>
      <c r="H2329" s="80"/>
      <c r="I2329" s="80"/>
      <c r="J2329" s="311"/>
    </row>
    <row r="2330" spans="1:10">
      <c r="A2330" s="68"/>
      <c r="B2330" s="77" t="s">
        <v>183</v>
      </c>
      <c r="C2330" s="78"/>
      <c r="D2330" s="79"/>
      <c r="E2330" s="79"/>
      <c r="F2330" s="79"/>
      <c r="G2330" s="80"/>
      <c r="H2330" s="80"/>
      <c r="I2330" s="80"/>
      <c r="J2330" s="311"/>
    </row>
    <row r="2331" spans="1:10">
      <c r="A2331" s="68"/>
      <c r="B2331" s="77" t="s">
        <v>183</v>
      </c>
      <c r="C2331" s="78"/>
      <c r="D2331" s="79"/>
      <c r="E2331" s="79"/>
      <c r="F2331" s="79"/>
      <c r="G2331" s="80"/>
      <c r="H2331" s="80"/>
      <c r="I2331" s="80"/>
      <c r="J2331" s="311"/>
    </row>
    <row r="2332" spans="1:10">
      <c r="A2332" s="68"/>
      <c r="B2332" s="73"/>
      <c r="C2332" s="81"/>
      <c r="D2332" s="75"/>
      <c r="E2332" s="75"/>
      <c r="F2332" s="75"/>
      <c r="G2332" s="75" t="s">
        <v>268</v>
      </c>
      <c r="H2332" s="75"/>
      <c r="I2332" s="75"/>
      <c r="J2332" s="83">
        <f>+SUBTOTAL(9,J2325:J2331)</f>
        <v>0</v>
      </c>
    </row>
    <row r="2333" spans="1:10">
      <c r="A2333" s="68"/>
      <c r="B2333" s="73" t="s">
        <v>247</v>
      </c>
      <c r="C2333" s="74" t="s">
        <v>269</v>
      </c>
      <c r="D2333" s="75"/>
      <c r="E2333" s="75"/>
      <c r="F2333" s="75"/>
      <c r="G2333" s="76" t="s">
        <v>248</v>
      </c>
      <c r="H2333" s="76" t="s">
        <v>771</v>
      </c>
      <c r="I2333" s="76" t="s">
        <v>264</v>
      </c>
      <c r="J2333" s="83" t="s">
        <v>772</v>
      </c>
    </row>
    <row r="2334" spans="1:10">
      <c r="A2334" s="68"/>
      <c r="B2334" s="73" t="s">
        <v>183</v>
      </c>
      <c r="C2334" s="74"/>
      <c r="D2334" s="75"/>
      <c r="E2334" s="75"/>
      <c r="F2334" s="75"/>
      <c r="G2334" s="76"/>
      <c r="H2334" s="76"/>
      <c r="I2334" s="76"/>
      <c r="J2334" s="83"/>
    </row>
    <row r="2335" spans="1:10">
      <c r="A2335" s="68"/>
      <c r="B2335" s="77" t="s">
        <v>183</v>
      </c>
      <c r="C2335" s="78"/>
      <c r="D2335" s="79"/>
      <c r="E2335" s="79"/>
      <c r="F2335" s="79"/>
      <c r="G2335" s="80"/>
      <c r="H2335" s="80"/>
      <c r="I2335" s="80"/>
      <c r="J2335" s="311"/>
    </row>
    <row r="2336" spans="1:10">
      <c r="A2336" s="68"/>
      <c r="B2336" s="77" t="s">
        <v>183</v>
      </c>
      <c r="C2336" s="78"/>
      <c r="D2336" s="79"/>
      <c r="E2336" s="79"/>
      <c r="F2336" s="79"/>
      <c r="G2336" s="80"/>
      <c r="H2336" s="80"/>
      <c r="I2336" s="80"/>
      <c r="J2336" s="311"/>
    </row>
    <row r="2337" spans="1:10">
      <c r="A2337" s="68"/>
      <c r="B2337" s="77" t="s">
        <v>183</v>
      </c>
      <c r="C2337" s="78"/>
      <c r="D2337" s="79"/>
      <c r="E2337" s="79"/>
      <c r="F2337" s="79"/>
      <c r="G2337" s="80"/>
      <c r="H2337" s="80"/>
      <c r="I2337" s="80"/>
      <c r="J2337" s="311"/>
    </row>
    <row r="2338" spans="1:10">
      <c r="A2338" s="68"/>
      <c r="B2338" s="77" t="s">
        <v>183</v>
      </c>
      <c r="C2338" s="78"/>
      <c r="D2338" s="79"/>
      <c r="E2338" s="79"/>
      <c r="F2338" s="79"/>
      <c r="G2338" s="80"/>
      <c r="H2338" s="80"/>
      <c r="I2338" s="80"/>
      <c r="J2338" s="311"/>
    </row>
    <row r="2339" spans="1:10">
      <c r="A2339" s="68"/>
      <c r="B2339" s="73"/>
      <c r="C2339" s="81"/>
      <c r="D2339" s="75"/>
      <c r="E2339" s="75"/>
      <c r="F2339" s="75"/>
      <c r="G2339" s="75" t="s">
        <v>270</v>
      </c>
      <c r="H2339" s="75"/>
      <c r="I2339" s="75"/>
      <c r="J2339" s="83">
        <f>+SUBTOTAL(9,J2334:J2338)</f>
        <v>0</v>
      </c>
    </row>
    <row r="2340" spans="1:10">
      <c r="A2340" s="68"/>
      <c r="B2340" s="73" t="s">
        <v>247</v>
      </c>
      <c r="C2340" s="74" t="s">
        <v>273</v>
      </c>
      <c r="D2340" s="76" t="s">
        <v>274</v>
      </c>
      <c r="E2340" s="76" t="s">
        <v>777</v>
      </c>
      <c r="F2340" s="76" t="s">
        <v>778</v>
      </c>
      <c r="G2340" s="76" t="s">
        <v>779</v>
      </c>
      <c r="H2340" s="76" t="s">
        <v>780</v>
      </c>
      <c r="I2340" s="76" t="s">
        <v>264</v>
      </c>
      <c r="J2340" s="83" t="s">
        <v>781</v>
      </c>
    </row>
    <row r="2341" spans="1:10">
      <c r="A2341" s="68"/>
      <c r="B2341" s="73" t="s">
        <v>183</v>
      </c>
      <c r="C2341" s="74"/>
      <c r="D2341" s="76"/>
      <c r="E2341" s="76"/>
      <c r="F2341" s="76"/>
      <c r="G2341" s="76"/>
      <c r="H2341" s="76"/>
      <c r="I2341" s="76"/>
      <c r="J2341" s="83"/>
    </row>
    <row r="2342" spans="1:10">
      <c r="A2342" s="68"/>
      <c r="B2342" s="77" t="s">
        <v>183</v>
      </c>
      <c r="C2342" s="78"/>
      <c r="D2342" s="80"/>
      <c r="E2342" s="80"/>
      <c r="F2342" s="80"/>
      <c r="G2342" s="80"/>
      <c r="H2342" s="80"/>
      <c r="I2342" s="80"/>
      <c r="J2342" s="311"/>
    </row>
    <row r="2343" spans="1:10">
      <c r="A2343" s="68"/>
      <c r="B2343" s="77" t="s">
        <v>183</v>
      </c>
      <c r="C2343" s="78"/>
      <c r="D2343" s="80"/>
      <c r="E2343" s="80"/>
      <c r="F2343" s="80"/>
      <c r="G2343" s="80"/>
      <c r="H2343" s="80"/>
      <c r="I2343" s="80"/>
      <c r="J2343" s="311"/>
    </row>
    <row r="2344" spans="1:10">
      <c r="A2344" s="68"/>
      <c r="B2344" s="77" t="s">
        <v>183</v>
      </c>
      <c r="C2344" s="78"/>
      <c r="D2344" s="80"/>
      <c r="E2344" s="80"/>
      <c r="F2344" s="80"/>
      <c r="G2344" s="80"/>
      <c r="H2344" s="80"/>
      <c r="I2344" s="80"/>
      <c r="J2344" s="311"/>
    </row>
    <row r="2345" spans="1:10">
      <c r="A2345" s="68"/>
      <c r="B2345" s="77" t="s">
        <v>183</v>
      </c>
      <c r="C2345" s="78"/>
      <c r="D2345" s="80"/>
      <c r="E2345" s="80"/>
      <c r="F2345" s="80"/>
      <c r="G2345" s="80"/>
      <c r="H2345" s="80"/>
      <c r="I2345" s="80"/>
      <c r="J2345" s="311"/>
    </row>
    <row r="2346" spans="1:10">
      <c r="A2346" s="68"/>
      <c r="B2346" s="77" t="s">
        <v>183</v>
      </c>
      <c r="C2346" s="78"/>
      <c r="D2346" s="80"/>
      <c r="E2346" s="80"/>
      <c r="F2346" s="80"/>
      <c r="G2346" s="80"/>
      <c r="H2346" s="80"/>
      <c r="I2346" s="80"/>
      <c r="J2346" s="311"/>
    </row>
    <row r="2347" spans="1:10">
      <c r="A2347" s="68"/>
      <c r="B2347" s="77" t="s">
        <v>183</v>
      </c>
      <c r="C2347" s="78"/>
      <c r="D2347" s="80"/>
      <c r="E2347" s="80"/>
      <c r="F2347" s="80"/>
      <c r="G2347" s="80"/>
      <c r="H2347" s="80"/>
      <c r="I2347" s="80"/>
      <c r="J2347" s="311"/>
    </row>
    <row r="2348" spans="1:10">
      <c r="A2348" s="68"/>
      <c r="B2348" s="73"/>
      <c r="C2348" s="81"/>
      <c r="D2348" s="75"/>
      <c r="E2348" s="75"/>
      <c r="F2348" s="75"/>
      <c r="G2348" s="75" t="s">
        <v>277</v>
      </c>
      <c r="H2348" s="75"/>
      <c r="I2348" s="75"/>
      <c r="J2348" s="83">
        <f>+SUBTOTAL(9,J2341:J2347)</f>
        <v>0</v>
      </c>
    </row>
    <row r="2349" spans="1:10">
      <c r="A2349" s="68"/>
      <c r="B2349" s="73" t="s">
        <v>278</v>
      </c>
      <c r="C2349" s="81"/>
      <c r="D2349" s="75"/>
      <c r="E2349" s="75"/>
      <c r="F2349" s="75"/>
      <c r="G2349" s="75"/>
      <c r="H2349" s="75"/>
      <c r="I2349" s="75"/>
      <c r="J2349" s="83">
        <f>+SUBTOTAL(9,J2323:J2347)</f>
        <v>21.04</v>
      </c>
    </row>
    <row r="2350" spans="1:10">
      <c r="A2350" s="68"/>
      <c r="B2350" s="73" t="s">
        <v>279</v>
      </c>
      <c r="C2350" s="81"/>
      <c r="D2350" s="75">
        <v>0</v>
      </c>
      <c r="E2350" s="75"/>
      <c r="F2350" s="75"/>
      <c r="G2350" s="75"/>
      <c r="H2350" s="75"/>
      <c r="I2350" s="75"/>
      <c r="J2350" s="83">
        <f>+ROUND(J2349*D2350/100,2)</f>
        <v>0</v>
      </c>
    </row>
    <row r="2351" spans="1:10" ht="14.4" thickBot="1">
      <c r="A2351" s="68"/>
      <c r="B2351" s="73" t="s">
        <v>280</v>
      </c>
      <c r="C2351" s="81"/>
      <c r="D2351" s="75"/>
      <c r="E2351" s="75"/>
      <c r="F2351" s="75"/>
      <c r="G2351" s="75"/>
      <c r="H2351" s="75"/>
      <c r="I2351" s="75"/>
      <c r="J2351" s="83">
        <f>+J2349+ J2350</f>
        <v>21.04</v>
      </c>
    </row>
    <row r="2352" spans="1:10">
      <c r="A2352" s="68"/>
      <c r="B2352" s="69" t="s">
        <v>213</v>
      </c>
      <c r="C2352" s="70"/>
      <c r="D2352" s="72"/>
      <c r="E2352" s="72"/>
      <c r="F2352" s="72" t="s">
        <v>783</v>
      </c>
      <c r="G2352" s="72"/>
      <c r="H2352" s="72"/>
      <c r="I2352" s="72" t="s">
        <v>784</v>
      </c>
      <c r="J2352" s="310"/>
    </row>
    <row r="2353" spans="1:10">
      <c r="A2353" s="68"/>
      <c r="B2353" s="77" t="s">
        <v>785</v>
      </c>
      <c r="C2353" s="68"/>
      <c r="D2353" s="79"/>
      <c r="E2353" s="79"/>
      <c r="F2353" s="79" t="s">
        <v>786</v>
      </c>
      <c r="G2353" s="79"/>
      <c r="H2353" s="79"/>
      <c r="I2353" s="79"/>
      <c r="J2353" s="316"/>
    </row>
    <row r="2354" spans="1:10">
      <c r="A2354" s="68"/>
      <c r="B2354" s="77" t="s">
        <v>787</v>
      </c>
      <c r="C2354" s="68"/>
      <c r="D2354" s="79"/>
      <c r="E2354" s="79"/>
      <c r="F2354" s="79" t="s">
        <v>788</v>
      </c>
      <c r="G2354" s="79"/>
      <c r="H2354" s="79"/>
      <c r="I2354" s="79"/>
      <c r="J2354" s="316"/>
    </row>
    <row r="2355" spans="1:10" ht="14.4" thickBot="1">
      <c r="A2355" s="68"/>
      <c r="B2355" s="84" t="s">
        <v>789</v>
      </c>
      <c r="C2355" s="68"/>
      <c r="D2355" s="79"/>
      <c r="E2355" s="79"/>
      <c r="F2355" s="79"/>
      <c r="G2355" s="79"/>
      <c r="H2355" s="79"/>
      <c r="I2355" s="79"/>
      <c r="J2355" s="317"/>
    </row>
    <row r="2356" spans="1:10">
      <c r="A2356" s="68"/>
      <c r="B2356" s="70"/>
      <c r="C2356" s="70"/>
      <c r="D2356" s="72"/>
      <c r="E2356" s="72"/>
      <c r="F2356" s="72"/>
      <c r="G2356" s="72"/>
      <c r="H2356" s="72"/>
      <c r="I2356" s="72"/>
      <c r="J2356" s="72"/>
    </row>
    <row r="2357" spans="1:10" ht="14.4" thickBot="1">
      <c r="A2357" s="68"/>
      <c r="B2357" s="68"/>
      <c r="C2357" s="68"/>
      <c r="D2357" s="79"/>
      <c r="E2357" s="79"/>
      <c r="F2357" s="79"/>
      <c r="G2357" s="79"/>
      <c r="H2357" s="79"/>
      <c r="I2357" s="79"/>
      <c r="J2357" s="79"/>
    </row>
    <row r="2358" spans="1:10">
      <c r="A2358" s="68"/>
      <c r="B2358" s="69"/>
      <c r="C2358" s="70"/>
      <c r="D2358" s="71" t="s">
        <v>246</v>
      </c>
      <c r="E2358" s="71"/>
      <c r="F2358" s="71"/>
      <c r="G2358" s="72"/>
      <c r="H2358" s="72"/>
      <c r="I2358" s="72"/>
      <c r="J2358" s="310"/>
    </row>
    <row r="2359" spans="1:10">
      <c r="A2359" s="68"/>
      <c r="B2359" s="73" t="s">
        <v>247</v>
      </c>
      <c r="C2359" s="74" t="s">
        <v>69</v>
      </c>
      <c r="D2359" s="75"/>
      <c r="E2359" s="75"/>
      <c r="F2359" s="75"/>
      <c r="G2359" s="75"/>
      <c r="H2359" s="76" t="s">
        <v>759</v>
      </c>
      <c r="I2359" s="75"/>
      <c r="J2359" s="83" t="s">
        <v>248</v>
      </c>
    </row>
    <row r="2360" spans="1:10">
      <c r="A2360" s="68"/>
      <c r="B2360" s="77" t="s">
        <v>183</v>
      </c>
      <c r="C2360" s="78" t="s">
        <v>197</v>
      </c>
      <c r="D2360" s="79"/>
      <c r="E2360" s="79"/>
      <c r="F2360" s="79"/>
      <c r="G2360" s="79"/>
      <c r="H2360" s="80" t="s">
        <v>761</v>
      </c>
      <c r="I2360" s="79"/>
      <c r="J2360" s="311" t="s">
        <v>184</v>
      </c>
    </row>
    <row r="2361" spans="1:10">
      <c r="A2361" s="68"/>
      <c r="B2361" s="73"/>
      <c r="C2361" s="74"/>
      <c r="D2361" s="75"/>
      <c r="E2361" s="76"/>
      <c r="F2361" s="76" t="s">
        <v>249</v>
      </c>
      <c r="G2361" s="76"/>
      <c r="H2361" s="76" t="s">
        <v>250</v>
      </c>
      <c r="I2361" s="76"/>
      <c r="J2361" s="83" t="s">
        <v>762</v>
      </c>
    </row>
    <row r="2362" spans="1:10">
      <c r="A2362" s="68"/>
      <c r="B2362" s="77" t="s">
        <v>247</v>
      </c>
      <c r="C2362" s="78" t="s">
        <v>251</v>
      </c>
      <c r="D2362" s="79"/>
      <c r="E2362" s="80" t="s">
        <v>182</v>
      </c>
      <c r="F2362" s="76" t="s">
        <v>252</v>
      </c>
      <c r="G2362" s="76" t="s">
        <v>253</v>
      </c>
      <c r="H2362" s="76" t="s">
        <v>252</v>
      </c>
      <c r="I2362" s="312" t="s">
        <v>253</v>
      </c>
      <c r="J2362" s="311" t="s">
        <v>763</v>
      </c>
    </row>
    <row r="2363" spans="1:10">
      <c r="A2363" s="68"/>
      <c r="B2363" s="313" t="s">
        <v>466</v>
      </c>
      <c r="C2363" s="74" t="s">
        <v>649</v>
      </c>
      <c r="D2363" s="75"/>
      <c r="E2363" s="76">
        <v>1</v>
      </c>
      <c r="F2363" s="76">
        <v>1</v>
      </c>
      <c r="G2363" s="76">
        <v>0</v>
      </c>
      <c r="H2363" s="76">
        <v>9.08</v>
      </c>
      <c r="I2363" s="76">
        <v>1.03</v>
      </c>
      <c r="J2363" s="83">
        <f>+ROUND(E2363* ((F2363*H2363) + (G2363*I2363)),2)</f>
        <v>9.08</v>
      </c>
    </row>
    <row r="2364" spans="1:10">
      <c r="A2364" s="68"/>
      <c r="B2364" s="77" t="s">
        <v>183</v>
      </c>
      <c r="C2364" s="78"/>
      <c r="D2364" s="79"/>
      <c r="E2364" s="80"/>
      <c r="F2364" s="80"/>
      <c r="G2364" s="80"/>
      <c r="H2364" s="80"/>
      <c r="I2364" s="80"/>
      <c r="J2364" s="311"/>
    </row>
    <row r="2365" spans="1:10">
      <c r="A2365" s="68"/>
      <c r="B2365" s="77" t="s">
        <v>183</v>
      </c>
      <c r="C2365" s="78"/>
      <c r="D2365" s="79"/>
      <c r="E2365" s="80"/>
      <c r="F2365" s="80"/>
      <c r="G2365" s="80"/>
      <c r="H2365" s="80"/>
      <c r="I2365" s="80"/>
      <c r="J2365" s="311"/>
    </row>
    <row r="2366" spans="1:10">
      <c r="A2366" s="68"/>
      <c r="B2366" s="77" t="s">
        <v>183</v>
      </c>
      <c r="C2366" s="78"/>
      <c r="D2366" s="79"/>
      <c r="E2366" s="80"/>
      <c r="F2366" s="80"/>
      <c r="G2366" s="80"/>
      <c r="H2366" s="80"/>
      <c r="I2366" s="80"/>
      <c r="J2366" s="311"/>
    </row>
    <row r="2367" spans="1:10">
      <c r="A2367" s="68"/>
      <c r="B2367" s="77" t="s">
        <v>183</v>
      </c>
      <c r="C2367" s="78"/>
      <c r="D2367" s="79"/>
      <c r="E2367" s="80"/>
      <c r="F2367" s="80"/>
      <c r="G2367" s="80"/>
      <c r="H2367" s="80"/>
      <c r="I2367" s="80"/>
      <c r="J2367" s="311"/>
    </row>
    <row r="2368" spans="1:10">
      <c r="A2368" s="68"/>
      <c r="B2368" s="77" t="s">
        <v>183</v>
      </c>
      <c r="C2368" s="78"/>
      <c r="D2368" s="79"/>
      <c r="E2368" s="80"/>
      <c r="F2368" s="80"/>
      <c r="G2368" s="80"/>
      <c r="H2368" s="80"/>
      <c r="I2368" s="80"/>
      <c r="J2368" s="311"/>
    </row>
    <row r="2369" spans="1:10">
      <c r="A2369" s="68"/>
      <c r="B2369" s="77" t="s">
        <v>183</v>
      </c>
      <c r="C2369" s="78"/>
      <c r="D2369" s="79"/>
      <c r="E2369" s="80"/>
      <c r="F2369" s="80"/>
      <c r="G2369" s="80"/>
      <c r="H2369" s="80"/>
      <c r="I2369" s="80"/>
      <c r="J2369" s="311"/>
    </row>
    <row r="2370" spans="1:10">
      <c r="A2370" s="68"/>
      <c r="B2370" s="73"/>
      <c r="C2370" s="81"/>
      <c r="D2370" s="75"/>
      <c r="E2370" s="75"/>
      <c r="F2370" s="75"/>
      <c r="G2370" s="75" t="s">
        <v>764</v>
      </c>
      <c r="H2370" s="75"/>
      <c r="I2370" s="75"/>
      <c r="J2370" s="83">
        <f>+SUBTOTAL(9,J2363:J2369)</f>
        <v>9.08</v>
      </c>
    </row>
    <row r="2371" spans="1:10">
      <c r="A2371" s="68"/>
      <c r="B2371" s="73" t="s">
        <v>247</v>
      </c>
      <c r="C2371" s="74" t="s">
        <v>765</v>
      </c>
      <c r="D2371" s="75"/>
      <c r="E2371" s="75"/>
      <c r="F2371" s="75"/>
      <c r="G2371" s="75"/>
      <c r="H2371" s="76" t="s">
        <v>182</v>
      </c>
      <c r="I2371" s="76" t="s">
        <v>766</v>
      </c>
      <c r="J2371" s="83" t="s">
        <v>767</v>
      </c>
    </row>
    <row r="2372" spans="1:10">
      <c r="A2372" s="68"/>
      <c r="B2372" s="73" t="s">
        <v>258</v>
      </c>
      <c r="C2372" s="74" t="s">
        <v>259</v>
      </c>
      <c r="D2372" s="75"/>
      <c r="E2372" s="75"/>
      <c r="F2372" s="75"/>
      <c r="G2372" s="75"/>
      <c r="H2372" s="76">
        <v>4</v>
      </c>
      <c r="I2372" s="76">
        <v>21.04</v>
      </c>
      <c r="J2372" s="83">
        <f>+ROUND(H2372*I2372,2)</f>
        <v>84.16</v>
      </c>
    </row>
    <row r="2373" spans="1:10">
      <c r="A2373" s="68"/>
      <c r="B2373" s="77" t="s">
        <v>183</v>
      </c>
      <c r="C2373" s="78"/>
      <c r="D2373" s="79"/>
      <c r="E2373" s="79"/>
      <c r="F2373" s="79"/>
      <c r="G2373" s="79"/>
      <c r="H2373" s="80"/>
      <c r="I2373" s="80"/>
      <c r="J2373" s="311"/>
    </row>
    <row r="2374" spans="1:10">
      <c r="A2374" s="68"/>
      <c r="B2374" s="77" t="s">
        <v>183</v>
      </c>
      <c r="C2374" s="78"/>
      <c r="D2374" s="79"/>
      <c r="E2374" s="79"/>
      <c r="F2374" s="79"/>
      <c r="G2374" s="79"/>
      <c r="H2374" s="80"/>
      <c r="I2374" s="80"/>
      <c r="J2374" s="311"/>
    </row>
    <row r="2375" spans="1:10">
      <c r="A2375" s="68"/>
      <c r="B2375" s="77" t="s">
        <v>183</v>
      </c>
      <c r="C2375" s="78"/>
      <c r="D2375" s="79"/>
      <c r="E2375" s="79"/>
      <c r="F2375" s="79"/>
      <c r="G2375" s="79"/>
      <c r="H2375" s="80"/>
      <c r="I2375" s="80"/>
      <c r="J2375" s="311"/>
    </row>
    <row r="2376" spans="1:10">
      <c r="A2376" s="68"/>
      <c r="B2376" s="77" t="s">
        <v>183</v>
      </c>
      <c r="C2376" s="78"/>
      <c r="D2376" s="79"/>
      <c r="E2376" s="79"/>
      <c r="F2376" s="79"/>
      <c r="G2376" s="79"/>
      <c r="H2376" s="80"/>
      <c r="I2376" s="80"/>
      <c r="J2376" s="311"/>
    </row>
    <row r="2377" spans="1:10">
      <c r="A2377" s="68"/>
      <c r="B2377" s="77" t="s">
        <v>183</v>
      </c>
      <c r="C2377" s="78"/>
      <c r="D2377" s="79"/>
      <c r="E2377" s="79"/>
      <c r="F2377" s="79"/>
      <c r="G2377" s="79"/>
      <c r="H2377" s="80"/>
      <c r="I2377" s="80"/>
      <c r="J2377" s="311"/>
    </row>
    <row r="2378" spans="1:10">
      <c r="A2378" s="68"/>
      <c r="B2378" s="77" t="s">
        <v>183</v>
      </c>
      <c r="C2378" s="78"/>
      <c r="D2378" s="79"/>
      <c r="E2378" s="79"/>
      <c r="F2378" s="79"/>
      <c r="G2378" s="79"/>
      <c r="H2378" s="80"/>
      <c r="I2378" s="80"/>
      <c r="J2378" s="311"/>
    </row>
    <row r="2379" spans="1:10">
      <c r="A2379" s="68"/>
      <c r="B2379" s="73"/>
      <c r="C2379" s="81"/>
      <c r="D2379" s="75"/>
      <c r="E2379" s="75"/>
      <c r="F2379" s="75"/>
      <c r="G2379" s="75" t="s">
        <v>768</v>
      </c>
      <c r="H2379" s="75"/>
      <c r="I2379" s="75"/>
      <c r="J2379" s="83">
        <f>+SUBTOTAL(9,J2372:J2378)</f>
        <v>84.16</v>
      </c>
    </row>
    <row r="2380" spans="1:10">
      <c r="A2380" s="68"/>
      <c r="B2380" s="73"/>
      <c r="C2380" s="81"/>
      <c r="D2380" s="75"/>
      <c r="E2380" s="75"/>
      <c r="F2380" s="75" t="s">
        <v>769</v>
      </c>
      <c r="G2380" s="75"/>
      <c r="H2380" s="75"/>
      <c r="I2380" s="75">
        <v>0</v>
      </c>
      <c r="J2380" s="83">
        <f>+ROUND(I2380*J2379,2)</f>
        <v>0</v>
      </c>
    </row>
    <row r="2381" spans="1:10">
      <c r="A2381" s="68"/>
      <c r="B2381" s="73"/>
      <c r="C2381" s="81"/>
      <c r="D2381" s="75"/>
      <c r="E2381" s="75"/>
      <c r="F2381" s="75" t="s">
        <v>260</v>
      </c>
      <c r="G2381" s="75"/>
      <c r="H2381" s="75"/>
      <c r="I2381" s="75"/>
      <c r="J2381" s="83">
        <f>+SUBTOTAL(9,J2372:J2380)</f>
        <v>84.16</v>
      </c>
    </row>
    <row r="2382" spans="1:10">
      <c r="A2382" s="68"/>
      <c r="B2382" s="82"/>
      <c r="C2382" s="81"/>
      <c r="D2382" s="75"/>
      <c r="E2382" s="75"/>
      <c r="F2382" s="75"/>
      <c r="G2382" s="75" t="s">
        <v>770</v>
      </c>
      <c r="H2382" s="75"/>
      <c r="I2382" s="75"/>
      <c r="J2382" s="315">
        <f>+SUBTOTAL(9,J2363:J2381)</f>
        <v>93.24</v>
      </c>
    </row>
    <row r="2383" spans="1:10">
      <c r="A2383" s="68"/>
      <c r="B2383" s="82"/>
      <c r="C2383" s="81" t="s">
        <v>261</v>
      </c>
      <c r="D2383" s="75">
        <v>2.8125</v>
      </c>
      <c r="E2383" s="75"/>
      <c r="F2383" s="75"/>
      <c r="G2383" s="75" t="s">
        <v>262</v>
      </c>
      <c r="H2383" s="75"/>
      <c r="I2383" s="75"/>
      <c r="J2383" s="315">
        <f>+ROUND(J2382/D2383,2)</f>
        <v>33.15</v>
      </c>
    </row>
    <row r="2384" spans="1:10">
      <c r="A2384" s="68"/>
      <c r="B2384" s="73" t="s">
        <v>247</v>
      </c>
      <c r="C2384" s="74" t="s">
        <v>263</v>
      </c>
      <c r="D2384" s="75"/>
      <c r="E2384" s="75"/>
      <c r="F2384" s="75"/>
      <c r="G2384" s="76" t="s">
        <v>248</v>
      </c>
      <c r="H2384" s="76" t="s">
        <v>771</v>
      </c>
      <c r="I2384" s="76" t="s">
        <v>264</v>
      </c>
      <c r="J2384" s="83" t="s">
        <v>772</v>
      </c>
    </row>
    <row r="2385" spans="1:10">
      <c r="A2385" s="68"/>
      <c r="B2385" s="73">
        <v>560964353</v>
      </c>
      <c r="C2385" s="74" t="s">
        <v>468</v>
      </c>
      <c r="D2385" s="75"/>
      <c r="E2385" s="75"/>
      <c r="F2385" s="75"/>
      <c r="G2385" s="76" t="s">
        <v>187</v>
      </c>
      <c r="H2385" s="76">
        <v>1.53</v>
      </c>
      <c r="I2385" s="76">
        <v>2.0630099999999998</v>
      </c>
      <c r="J2385" s="83">
        <f>+ROUND(H2385*I2385,2)</f>
        <v>3.16</v>
      </c>
    </row>
    <row r="2386" spans="1:10">
      <c r="A2386" s="68"/>
      <c r="B2386" s="77">
        <v>9199997</v>
      </c>
      <c r="C2386" s="78" t="s">
        <v>773</v>
      </c>
      <c r="D2386" s="79"/>
      <c r="E2386" s="79"/>
      <c r="F2386" s="79"/>
      <c r="G2386" s="80" t="s">
        <v>774</v>
      </c>
      <c r="H2386" s="80">
        <v>33.15</v>
      </c>
      <c r="I2386" s="80">
        <v>2.7799999999999998E-2</v>
      </c>
      <c r="J2386" s="311">
        <f>+ROUND(H2386*I2386,2)</f>
        <v>0.92</v>
      </c>
    </row>
    <row r="2387" spans="1:10">
      <c r="A2387" s="68"/>
      <c r="B2387" s="77" t="s">
        <v>183</v>
      </c>
      <c r="C2387" s="78"/>
      <c r="D2387" s="79"/>
      <c r="E2387" s="79"/>
      <c r="F2387" s="79"/>
      <c r="G2387" s="80"/>
      <c r="H2387" s="80"/>
      <c r="I2387" s="80"/>
      <c r="J2387" s="311"/>
    </row>
    <row r="2388" spans="1:10">
      <c r="A2388" s="68"/>
      <c r="B2388" s="77" t="s">
        <v>183</v>
      </c>
      <c r="C2388" s="78"/>
      <c r="D2388" s="79"/>
      <c r="E2388" s="79"/>
      <c r="F2388" s="79"/>
      <c r="G2388" s="80"/>
      <c r="H2388" s="80"/>
      <c r="I2388" s="80"/>
      <c r="J2388" s="311"/>
    </row>
    <row r="2389" spans="1:10">
      <c r="A2389" s="68"/>
      <c r="B2389" s="77" t="s">
        <v>183</v>
      </c>
      <c r="C2389" s="78"/>
      <c r="D2389" s="79"/>
      <c r="E2389" s="79"/>
      <c r="F2389" s="79"/>
      <c r="G2389" s="80"/>
      <c r="H2389" s="80"/>
      <c r="I2389" s="80"/>
      <c r="J2389" s="311"/>
    </row>
    <row r="2390" spans="1:10">
      <c r="A2390" s="68"/>
      <c r="B2390" s="77" t="s">
        <v>183</v>
      </c>
      <c r="C2390" s="78"/>
      <c r="D2390" s="79"/>
      <c r="E2390" s="79"/>
      <c r="F2390" s="79"/>
      <c r="G2390" s="80"/>
      <c r="H2390" s="80"/>
      <c r="I2390" s="80"/>
      <c r="J2390" s="311"/>
    </row>
    <row r="2391" spans="1:10">
      <c r="A2391" s="68"/>
      <c r="B2391" s="77" t="s">
        <v>183</v>
      </c>
      <c r="C2391" s="78"/>
      <c r="D2391" s="79"/>
      <c r="E2391" s="79"/>
      <c r="F2391" s="79"/>
      <c r="G2391" s="80"/>
      <c r="H2391" s="80"/>
      <c r="I2391" s="80"/>
      <c r="J2391" s="311"/>
    </row>
    <row r="2392" spans="1:10">
      <c r="A2392" s="68"/>
      <c r="B2392" s="73"/>
      <c r="C2392" s="81"/>
      <c r="D2392" s="75"/>
      <c r="E2392" s="75"/>
      <c r="F2392" s="75"/>
      <c r="G2392" s="75" t="s">
        <v>268</v>
      </c>
      <c r="H2392" s="75"/>
      <c r="I2392" s="75"/>
      <c r="J2392" s="83">
        <f>+SUBTOTAL(9,J2385:J2391)</f>
        <v>4.08</v>
      </c>
    </row>
    <row r="2393" spans="1:10">
      <c r="A2393" s="68"/>
      <c r="B2393" s="73" t="s">
        <v>247</v>
      </c>
      <c r="C2393" s="74" t="s">
        <v>269</v>
      </c>
      <c r="D2393" s="75"/>
      <c r="E2393" s="75"/>
      <c r="F2393" s="75"/>
      <c r="G2393" s="76" t="s">
        <v>248</v>
      </c>
      <c r="H2393" s="76" t="s">
        <v>771</v>
      </c>
      <c r="I2393" s="76" t="s">
        <v>264</v>
      </c>
      <c r="J2393" s="83" t="s">
        <v>772</v>
      </c>
    </row>
    <row r="2394" spans="1:10">
      <c r="A2394" s="68"/>
      <c r="B2394" s="73" t="s">
        <v>878</v>
      </c>
      <c r="C2394" s="74" t="s">
        <v>467</v>
      </c>
      <c r="D2394" s="75"/>
      <c r="E2394" s="75"/>
      <c r="F2394" s="75"/>
      <c r="G2394" s="76" t="s">
        <v>184</v>
      </c>
      <c r="H2394" s="76">
        <v>1.48</v>
      </c>
      <c r="I2394" s="76">
        <v>1.1002700000000001</v>
      </c>
      <c r="J2394" s="83">
        <f>+ROUND(H2394*I2394,2)</f>
        <v>1.63</v>
      </c>
    </row>
    <row r="2395" spans="1:10">
      <c r="A2395" s="68"/>
      <c r="B2395" s="77" t="s">
        <v>183</v>
      </c>
      <c r="C2395" s="78"/>
      <c r="D2395" s="79"/>
      <c r="E2395" s="79"/>
      <c r="F2395" s="79"/>
      <c r="G2395" s="80"/>
      <c r="H2395" s="80"/>
      <c r="I2395" s="80"/>
      <c r="J2395" s="311"/>
    </row>
    <row r="2396" spans="1:10">
      <c r="A2396" s="68"/>
      <c r="B2396" s="77" t="s">
        <v>183</v>
      </c>
      <c r="C2396" s="78"/>
      <c r="D2396" s="79"/>
      <c r="E2396" s="79"/>
      <c r="F2396" s="79"/>
      <c r="G2396" s="80"/>
      <c r="H2396" s="80"/>
      <c r="I2396" s="80"/>
      <c r="J2396" s="311"/>
    </row>
    <row r="2397" spans="1:10">
      <c r="A2397" s="68"/>
      <c r="B2397" s="77" t="s">
        <v>183</v>
      </c>
      <c r="C2397" s="78"/>
      <c r="D2397" s="79"/>
      <c r="E2397" s="79"/>
      <c r="F2397" s="79"/>
      <c r="G2397" s="80"/>
      <c r="H2397" s="80"/>
      <c r="I2397" s="80"/>
      <c r="J2397" s="311"/>
    </row>
    <row r="2398" spans="1:10">
      <c r="A2398" s="68"/>
      <c r="B2398" s="77" t="s">
        <v>183</v>
      </c>
      <c r="C2398" s="78"/>
      <c r="D2398" s="79"/>
      <c r="E2398" s="79"/>
      <c r="F2398" s="79"/>
      <c r="G2398" s="80"/>
      <c r="H2398" s="80"/>
      <c r="I2398" s="80"/>
      <c r="J2398" s="311"/>
    </row>
    <row r="2399" spans="1:10">
      <c r="A2399" s="68"/>
      <c r="B2399" s="73"/>
      <c r="C2399" s="81"/>
      <c r="D2399" s="75"/>
      <c r="E2399" s="75"/>
      <c r="F2399" s="75"/>
      <c r="G2399" s="75" t="s">
        <v>270</v>
      </c>
      <c r="H2399" s="75"/>
      <c r="I2399" s="75"/>
      <c r="J2399" s="83">
        <f>+SUBTOTAL(9,J2394:J2398)</f>
        <v>1.63</v>
      </c>
    </row>
    <row r="2400" spans="1:10">
      <c r="A2400" s="68"/>
      <c r="B2400" s="73" t="s">
        <v>247</v>
      </c>
      <c r="C2400" s="74" t="s">
        <v>273</v>
      </c>
      <c r="D2400" s="76" t="s">
        <v>274</v>
      </c>
      <c r="E2400" s="76" t="s">
        <v>777</v>
      </c>
      <c r="F2400" s="76" t="s">
        <v>778</v>
      </c>
      <c r="G2400" s="76" t="s">
        <v>779</v>
      </c>
      <c r="H2400" s="76" t="s">
        <v>780</v>
      </c>
      <c r="I2400" s="76" t="s">
        <v>264</v>
      </c>
      <c r="J2400" s="83" t="s">
        <v>781</v>
      </c>
    </row>
    <row r="2401" spans="1:10">
      <c r="A2401" s="68"/>
      <c r="B2401" s="73">
        <v>416096</v>
      </c>
      <c r="C2401" s="74" t="s">
        <v>469</v>
      </c>
      <c r="D2401" s="76" t="s">
        <v>275</v>
      </c>
      <c r="E2401" s="76">
        <v>0</v>
      </c>
      <c r="F2401" s="76">
        <v>10</v>
      </c>
      <c r="G2401" s="76">
        <v>10</v>
      </c>
      <c r="H2401" s="76">
        <v>0.79</v>
      </c>
      <c r="I2401" s="76">
        <v>2.0630099999999998</v>
      </c>
      <c r="J2401" s="83">
        <f>+ROUND(G2401*H2401*I2401,2)</f>
        <v>16.3</v>
      </c>
    </row>
    <row r="2402" spans="1:10">
      <c r="A2402" s="68"/>
      <c r="B2402" s="77" t="s">
        <v>183</v>
      </c>
      <c r="C2402" s="78"/>
      <c r="D2402" s="80"/>
      <c r="E2402" s="80"/>
      <c r="F2402" s="80"/>
      <c r="G2402" s="80"/>
      <c r="H2402" s="80"/>
      <c r="I2402" s="80"/>
      <c r="J2402" s="311"/>
    </row>
    <row r="2403" spans="1:10">
      <c r="A2403" s="68"/>
      <c r="B2403" s="77" t="s">
        <v>183</v>
      </c>
      <c r="C2403" s="78"/>
      <c r="D2403" s="80"/>
      <c r="E2403" s="80"/>
      <c r="F2403" s="80"/>
      <c r="G2403" s="80"/>
      <c r="H2403" s="80"/>
      <c r="I2403" s="80"/>
      <c r="J2403" s="311"/>
    </row>
    <row r="2404" spans="1:10">
      <c r="A2404" s="68"/>
      <c r="B2404" s="77" t="s">
        <v>183</v>
      </c>
      <c r="C2404" s="78"/>
      <c r="D2404" s="80"/>
      <c r="E2404" s="80"/>
      <c r="F2404" s="80"/>
      <c r="G2404" s="80"/>
      <c r="H2404" s="80"/>
      <c r="I2404" s="80"/>
      <c r="J2404" s="311"/>
    </row>
    <row r="2405" spans="1:10">
      <c r="A2405" s="68"/>
      <c r="B2405" s="77" t="s">
        <v>183</v>
      </c>
      <c r="C2405" s="78"/>
      <c r="D2405" s="80"/>
      <c r="E2405" s="80"/>
      <c r="F2405" s="80"/>
      <c r="G2405" s="80"/>
      <c r="H2405" s="80"/>
      <c r="I2405" s="80"/>
      <c r="J2405" s="311"/>
    </row>
    <row r="2406" spans="1:10">
      <c r="A2406" s="68"/>
      <c r="B2406" s="77" t="s">
        <v>183</v>
      </c>
      <c r="C2406" s="78"/>
      <c r="D2406" s="80"/>
      <c r="E2406" s="80"/>
      <c r="F2406" s="80"/>
      <c r="G2406" s="80"/>
      <c r="H2406" s="80"/>
      <c r="I2406" s="80"/>
      <c r="J2406" s="311"/>
    </row>
    <row r="2407" spans="1:10">
      <c r="A2407" s="68"/>
      <c r="B2407" s="77" t="s">
        <v>183</v>
      </c>
      <c r="C2407" s="78"/>
      <c r="D2407" s="80"/>
      <c r="E2407" s="80"/>
      <c r="F2407" s="80"/>
      <c r="G2407" s="80"/>
      <c r="H2407" s="80"/>
      <c r="I2407" s="80"/>
      <c r="J2407" s="311"/>
    </row>
    <row r="2408" spans="1:10">
      <c r="A2408" s="68"/>
      <c r="B2408" s="73"/>
      <c r="C2408" s="81"/>
      <c r="D2408" s="75"/>
      <c r="E2408" s="75"/>
      <c r="F2408" s="75"/>
      <c r="G2408" s="75" t="s">
        <v>277</v>
      </c>
      <c r="H2408" s="75"/>
      <c r="I2408" s="75"/>
      <c r="J2408" s="83">
        <f>+SUBTOTAL(9,J2401:J2407)</f>
        <v>16.3</v>
      </c>
    </row>
    <row r="2409" spans="1:10">
      <c r="A2409" s="68"/>
      <c r="B2409" s="73" t="s">
        <v>278</v>
      </c>
      <c r="C2409" s="81"/>
      <c r="D2409" s="75"/>
      <c r="E2409" s="75"/>
      <c r="F2409" s="75"/>
      <c r="G2409" s="75"/>
      <c r="H2409" s="75"/>
      <c r="I2409" s="75"/>
      <c r="J2409" s="83">
        <f>+SUBTOTAL(9,J2383:J2407)</f>
        <v>55.160000000000011</v>
      </c>
    </row>
    <row r="2410" spans="1:10">
      <c r="A2410" s="68"/>
      <c r="B2410" s="73" t="s">
        <v>279</v>
      </c>
      <c r="C2410" s="81"/>
      <c r="D2410" s="75">
        <v>0</v>
      </c>
      <c r="E2410" s="75"/>
      <c r="F2410" s="75"/>
      <c r="G2410" s="75"/>
      <c r="H2410" s="75"/>
      <c r="I2410" s="75"/>
      <c r="J2410" s="83">
        <f>+ROUND(J2409*D2410/100,2)</f>
        <v>0</v>
      </c>
    </row>
    <row r="2411" spans="1:10" ht="14.4" thickBot="1">
      <c r="A2411" s="68"/>
      <c r="B2411" s="73" t="s">
        <v>280</v>
      </c>
      <c r="C2411" s="81"/>
      <c r="D2411" s="75"/>
      <c r="E2411" s="75"/>
      <c r="F2411" s="75"/>
      <c r="G2411" s="75"/>
      <c r="H2411" s="75"/>
      <c r="I2411" s="75"/>
      <c r="J2411" s="83">
        <f>+J2409+ J2410</f>
        <v>55.160000000000011</v>
      </c>
    </row>
    <row r="2412" spans="1:10">
      <c r="A2412" s="68"/>
      <c r="B2412" s="69" t="s">
        <v>213</v>
      </c>
      <c r="C2412" s="70"/>
      <c r="D2412" s="72"/>
      <c r="E2412" s="72"/>
      <c r="F2412" s="72" t="s">
        <v>783</v>
      </c>
      <c r="G2412" s="72"/>
      <c r="H2412" s="72"/>
      <c r="I2412" s="72" t="s">
        <v>784</v>
      </c>
      <c r="J2412" s="310"/>
    </row>
    <row r="2413" spans="1:10">
      <c r="A2413" s="68"/>
      <c r="B2413" s="77" t="s">
        <v>785</v>
      </c>
      <c r="C2413" s="68"/>
      <c r="D2413" s="79"/>
      <c r="E2413" s="79"/>
      <c r="F2413" s="79" t="s">
        <v>786</v>
      </c>
      <c r="G2413" s="79"/>
      <c r="H2413" s="79"/>
      <c r="I2413" s="79"/>
      <c r="J2413" s="316"/>
    </row>
    <row r="2414" spans="1:10">
      <c r="A2414" s="68"/>
      <c r="B2414" s="77" t="s">
        <v>787</v>
      </c>
      <c r="C2414" s="68"/>
      <c r="D2414" s="79"/>
      <c r="E2414" s="79"/>
      <c r="F2414" s="79" t="s">
        <v>788</v>
      </c>
      <c r="G2414" s="79"/>
      <c r="H2414" s="79"/>
      <c r="I2414" s="79"/>
      <c r="J2414" s="316"/>
    </row>
    <row r="2415" spans="1:10" ht="14.4" thickBot="1">
      <c r="A2415" s="68"/>
      <c r="B2415" s="84" t="s">
        <v>789</v>
      </c>
      <c r="C2415" s="68"/>
      <c r="D2415" s="79"/>
      <c r="E2415" s="79"/>
      <c r="F2415" s="79"/>
      <c r="G2415" s="79"/>
      <c r="H2415" s="79"/>
      <c r="I2415" s="79"/>
      <c r="J2415" s="317"/>
    </row>
    <row r="2416" spans="1:10">
      <c r="A2416" s="68"/>
      <c r="B2416" s="70"/>
      <c r="C2416" s="70"/>
      <c r="D2416" s="72"/>
      <c r="E2416" s="72"/>
      <c r="F2416" s="72"/>
      <c r="G2416" s="72"/>
      <c r="H2416" s="72"/>
      <c r="I2416" s="72"/>
      <c r="J2416" s="72"/>
    </row>
    <row r="2417" spans="1:10" ht="14.4" thickBot="1">
      <c r="A2417" s="68"/>
      <c r="B2417" s="68"/>
      <c r="C2417" s="68"/>
      <c r="D2417" s="79"/>
      <c r="E2417" s="79"/>
      <c r="F2417" s="79"/>
      <c r="G2417" s="79"/>
      <c r="H2417" s="79"/>
      <c r="I2417" s="79"/>
      <c r="J2417" s="79"/>
    </row>
    <row r="2418" spans="1:10">
      <c r="A2418" s="68"/>
      <c r="B2418" s="69"/>
      <c r="C2418" s="70"/>
      <c r="D2418" s="71" t="s">
        <v>246</v>
      </c>
      <c r="E2418" s="71"/>
      <c r="F2418" s="71"/>
      <c r="G2418" s="72"/>
      <c r="H2418" s="72"/>
      <c r="I2418" s="72"/>
      <c r="J2418" s="310"/>
    </row>
    <row r="2419" spans="1:10">
      <c r="A2419" s="68"/>
      <c r="B2419" s="73" t="s">
        <v>247</v>
      </c>
      <c r="C2419" s="74" t="s">
        <v>69</v>
      </c>
      <c r="D2419" s="75"/>
      <c r="E2419" s="75"/>
      <c r="F2419" s="75"/>
      <c r="G2419" s="75"/>
      <c r="H2419" s="76" t="s">
        <v>759</v>
      </c>
      <c r="I2419" s="75"/>
      <c r="J2419" s="83" t="s">
        <v>248</v>
      </c>
    </row>
    <row r="2420" spans="1:10">
      <c r="A2420" s="68"/>
      <c r="B2420" s="77" t="s">
        <v>878</v>
      </c>
      <c r="C2420" s="78" t="s">
        <v>208</v>
      </c>
      <c r="D2420" s="79"/>
      <c r="E2420" s="79"/>
      <c r="F2420" s="79"/>
      <c r="G2420" s="79"/>
      <c r="H2420" s="80" t="s">
        <v>761</v>
      </c>
      <c r="I2420" s="79"/>
      <c r="J2420" s="311" t="s">
        <v>184</v>
      </c>
    </row>
    <row r="2421" spans="1:10">
      <c r="A2421" s="68"/>
      <c r="B2421" s="73"/>
      <c r="C2421" s="74"/>
      <c r="D2421" s="75"/>
      <c r="E2421" s="76"/>
      <c r="F2421" s="76" t="s">
        <v>249</v>
      </c>
      <c r="G2421" s="76"/>
      <c r="H2421" s="76" t="s">
        <v>250</v>
      </c>
      <c r="I2421" s="76"/>
      <c r="J2421" s="83" t="s">
        <v>762</v>
      </c>
    </row>
    <row r="2422" spans="1:10">
      <c r="A2422" s="68"/>
      <c r="B2422" s="77" t="s">
        <v>247</v>
      </c>
      <c r="C2422" s="78" t="s">
        <v>251</v>
      </c>
      <c r="D2422" s="79"/>
      <c r="E2422" s="80" t="s">
        <v>182</v>
      </c>
      <c r="F2422" s="76" t="s">
        <v>252</v>
      </c>
      <c r="G2422" s="76" t="s">
        <v>253</v>
      </c>
      <c r="H2422" s="76" t="s">
        <v>252</v>
      </c>
      <c r="I2422" s="312" t="s">
        <v>253</v>
      </c>
      <c r="J2422" s="311" t="s">
        <v>763</v>
      </c>
    </row>
    <row r="2423" spans="1:10">
      <c r="A2423" s="68"/>
      <c r="B2423" s="313" t="s">
        <v>470</v>
      </c>
      <c r="C2423" s="74" t="s">
        <v>471</v>
      </c>
      <c r="D2423" s="75"/>
      <c r="E2423" s="76">
        <v>1</v>
      </c>
      <c r="F2423" s="76">
        <v>1</v>
      </c>
      <c r="G2423" s="76">
        <v>0</v>
      </c>
      <c r="H2423" s="76">
        <v>309.66000000000003</v>
      </c>
      <c r="I2423" s="76">
        <v>138.05000000000001</v>
      </c>
      <c r="J2423" s="83">
        <f>+ROUND(E2423* ((F2423*H2423) + (G2423*I2423)),2)</f>
        <v>309.66000000000003</v>
      </c>
    </row>
    <row r="2424" spans="1:10">
      <c r="A2424" s="68"/>
      <c r="B2424" s="77" t="s">
        <v>183</v>
      </c>
      <c r="C2424" s="78"/>
      <c r="D2424" s="79"/>
      <c r="E2424" s="80"/>
      <c r="F2424" s="80"/>
      <c r="G2424" s="80"/>
      <c r="H2424" s="80"/>
      <c r="I2424" s="80"/>
      <c r="J2424" s="311"/>
    </row>
    <row r="2425" spans="1:10">
      <c r="A2425" s="68"/>
      <c r="B2425" s="77" t="s">
        <v>183</v>
      </c>
      <c r="C2425" s="78"/>
      <c r="D2425" s="79"/>
      <c r="E2425" s="80"/>
      <c r="F2425" s="80"/>
      <c r="G2425" s="80"/>
      <c r="H2425" s="80"/>
      <c r="I2425" s="80"/>
      <c r="J2425" s="311"/>
    </row>
    <row r="2426" spans="1:10">
      <c r="A2426" s="68"/>
      <c r="B2426" s="77" t="s">
        <v>183</v>
      </c>
      <c r="C2426" s="78"/>
      <c r="D2426" s="79"/>
      <c r="E2426" s="80"/>
      <c r="F2426" s="80"/>
      <c r="G2426" s="80"/>
      <c r="H2426" s="80"/>
      <c r="I2426" s="80"/>
      <c r="J2426" s="311"/>
    </row>
    <row r="2427" spans="1:10">
      <c r="A2427" s="68"/>
      <c r="B2427" s="77" t="s">
        <v>183</v>
      </c>
      <c r="C2427" s="78"/>
      <c r="D2427" s="79"/>
      <c r="E2427" s="80"/>
      <c r="F2427" s="80"/>
      <c r="G2427" s="80"/>
      <c r="H2427" s="80"/>
      <c r="I2427" s="80"/>
      <c r="J2427" s="311"/>
    </row>
    <row r="2428" spans="1:10">
      <c r="A2428" s="68"/>
      <c r="B2428" s="77" t="s">
        <v>183</v>
      </c>
      <c r="C2428" s="78"/>
      <c r="D2428" s="79"/>
      <c r="E2428" s="80"/>
      <c r="F2428" s="80"/>
      <c r="G2428" s="80"/>
      <c r="H2428" s="80"/>
      <c r="I2428" s="80"/>
      <c r="J2428" s="311"/>
    </row>
    <row r="2429" spans="1:10">
      <c r="A2429" s="68"/>
      <c r="B2429" s="77" t="s">
        <v>183</v>
      </c>
      <c r="C2429" s="78"/>
      <c r="D2429" s="79"/>
      <c r="E2429" s="80"/>
      <c r="F2429" s="80"/>
      <c r="G2429" s="80"/>
      <c r="H2429" s="80"/>
      <c r="I2429" s="80"/>
      <c r="J2429" s="311"/>
    </row>
    <row r="2430" spans="1:10">
      <c r="A2430" s="68"/>
      <c r="B2430" s="73"/>
      <c r="C2430" s="81"/>
      <c r="D2430" s="75"/>
      <c r="E2430" s="75"/>
      <c r="F2430" s="75"/>
      <c r="G2430" s="75" t="s">
        <v>764</v>
      </c>
      <c r="H2430" s="75"/>
      <c r="I2430" s="75"/>
      <c r="J2430" s="83">
        <f>+SUBTOTAL(9,J2423:J2429)</f>
        <v>309.66000000000003</v>
      </c>
    </row>
    <row r="2431" spans="1:10">
      <c r="A2431" s="68"/>
      <c r="B2431" s="73" t="s">
        <v>247</v>
      </c>
      <c r="C2431" s="74" t="s">
        <v>765</v>
      </c>
      <c r="D2431" s="75"/>
      <c r="E2431" s="75"/>
      <c r="F2431" s="75"/>
      <c r="G2431" s="75"/>
      <c r="H2431" s="76" t="s">
        <v>182</v>
      </c>
      <c r="I2431" s="76" t="s">
        <v>766</v>
      </c>
      <c r="J2431" s="83" t="s">
        <v>767</v>
      </c>
    </row>
    <row r="2432" spans="1:10">
      <c r="A2432" s="68"/>
      <c r="B2432" s="73" t="s">
        <v>258</v>
      </c>
      <c r="C2432" s="74" t="s">
        <v>259</v>
      </c>
      <c r="D2432" s="75"/>
      <c r="E2432" s="75"/>
      <c r="F2432" s="75"/>
      <c r="G2432" s="75"/>
      <c r="H2432" s="76">
        <v>1</v>
      </c>
      <c r="I2432" s="76">
        <v>21.04</v>
      </c>
      <c r="J2432" s="83">
        <f>+ROUND(H2432*I2432,2)</f>
        <v>21.04</v>
      </c>
    </row>
    <row r="2433" spans="1:10">
      <c r="A2433" s="68"/>
      <c r="B2433" s="77" t="s">
        <v>183</v>
      </c>
      <c r="C2433" s="78"/>
      <c r="D2433" s="79"/>
      <c r="E2433" s="79"/>
      <c r="F2433" s="79"/>
      <c r="G2433" s="79"/>
      <c r="H2433" s="80"/>
      <c r="I2433" s="80"/>
      <c r="J2433" s="311"/>
    </row>
    <row r="2434" spans="1:10">
      <c r="A2434" s="68"/>
      <c r="B2434" s="77" t="s">
        <v>183</v>
      </c>
      <c r="C2434" s="78"/>
      <c r="D2434" s="79"/>
      <c r="E2434" s="79"/>
      <c r="F2434" s="79"/>
      <c r="G2434" s="79"/>
      <c r="H2434" s="80"/>
      <c r="I2434" s="80"/>
      <c r="J2434" s="311"/>
    </row>
    <row r="2435" spans="1:10">
      <c r="A2435" s="68"/>
      <c r="B2435" s="77" t="s">
        <v>183</v>
      </c>
      <c r="C2435" s="78"/>
      <c r="D2435" s="79"/>
      <c r="E2435" s="79"/>
      <c r="F2435" s="79"/>
      <c r="G2435" s="79"/>
      <c r="H2435" s="80"/>
      <c r="I2435" s="80"/>
      <c r="J2435" s="311"/>
    </row>
    <row r="2436" spans="1:10">
      <c r="A2436" s="68"/>
      <c r="B2436" s="77" t="s">
        <v>183</v>
      </c>
      <c r="C2436" s="78"/>
      <c r="D2436" s="79"/>
      <c r="E2436" s="79"/>
      <c r="F2436" s="79"/>
      <c r="G2436" s="79"/>
      <c r="H2436" s="80"/>
      <c r="I2436" s="80"/>
      <c r="J2436" s="311"/>
    </row>
    <row r="2437" spans="1:10">
      <c r="A2437" s="68"/>
      <c r="B2437" s="77" t="s">
        <v>183</v>
      </c>
      <c r="C2437" s="78"/>
      <c r="D2437" s="79"/>
      <c r="E2437" s="79"/>
      <c r="F2437" s="79"/>
      <c r="G2437" s="79"/>
      <c r="H2437" s="80"/>
      <c r="I2437" s="80"/>
      <c r="J2437" s="311"/>
    </row>
    <row r="2438" spans="1:10">
      <c r="A2438" s="68"/>
      <c r="B2438" s="77" t="s">
        <v>183</v>
      </c>
      <c r="C2438" s="78"/>
      <c r="D2438" s="79"/>
      <c r="E2438" s="79"/>
      <c r="F2438" s="79"/>
      <c r="G2438" s="79"/>
      <c r="H2438" s="80"/>
      <c r="I2438" s="80"/>
      <c r="J2438" s="311"/>
    </row>
    <row r="2439" spans="1:10">
      <c r="A2439" s="68"/>
      <c r="B2439" s="73"/>
      <c r="C2439" s="81"/>
      <c r="D2439" s="75"/>
      <c r="E2439" s="75"/>
      <c r="F2439" s="75"/>
      <c r="G2439" s="75" t="s">
        <v>768</v>
      </c>
      <c r="H2439" s="75"/>
      <c r="I2439" s="75"/>
      <c r="J2439" s="83">
        <f>+SUBTOTAL(9,J2432:J2438)</f>
        <v>21.04</v>
      </c>
    </row>
    <row r="2440" spans="1:10">
      <c r="A2440" s="68"/>
      <c r="B2440" s="73"/>
      <c r="C2440" s="81"/>
      <c r="D2440" s="75"/>
      <c r="E2440" s="75"/>
      <c r="F2440" s="75" t="s">
        <v>769</v>
      </c>
      <c r="G2440" s="75"/>
      <c r="H2440" s="75"/>
      <c r="I2440" s="75">
        <v>0</v>
      </c>
      <c r="J2440" s="83">
        <f>+ROUND(I2440*J2439,2)</f>
        <v>0</v>
      </c>
    </row>
    <row r="2441" spans="1:10">
      <c r="A2441" s="68"/>
      <c r="B2441" s="73"/>
      <c r="C2441" s="81"/>
      <c r="D2441" s="75"/>
      <c r="E2441" s="75"/>
      <c r="F2441" s="75" t="s">
        <v>260</v>
      </c>
      <c r="G2441" s="75"/>
      <c r="H2441" s="75"/>
      <c r="I2441" s="75"/>
      <c r="J2441" s="83">
        <f>+SUBTOTAL(9,J2432:J2440)</f>
        <v>21.04</v>
      </c>
    </row>
    <row r="2442" spans="1:10">
      <c r="A2442" s="68"/>
      <c r="B2442" s="82"/>
      <c r="C2442" s="81"/>
      <c r="D2442" s="75"/>
      <c r="E2442" s="75"/>
      <c r="F2442" s="75"/>
      <c r="G2442" s="75" t="s">
        <v>770</v>
      </c>
      <c r="H2442" s="75"/>
      <c r="I2442" s="75"/>
      <c r="J2442" s="315">
        <f>+SUBTOTAL(9,J2423:J2441)</f>
        <v>330.70000000000005</v>
      </c>
    </row>
    <row r="2443" spans="1:10">
      <c r="A2443" s="68"/>
      <c r="B2443" s="82"/>
      <c r="C2443" s="81" t="s">
        <v>261</v>
      </c>
      <c r="D2443" s="75">
        <v>230.19</v>
      </c>
      <c r="E2443" s="75"/>
      <c r="F2443" s="75"/>
      <c r="G2443" s="75" t="s">
        <v>262</v>
      </c>
      <c r="H2443" s="75"/>
      <c r="I2443" s="75"/>
      <c r="J2443" s="315">
        <f>+ROUND(J2442/D2443,2)</f>
        <v>1.44</v>
      </c>
    </row>
    <row r="2444" spans="1:10">
      <c r="A2444" s="68"/>
      <c r="B2444" s="73" t="s">
        <v>247</v>
      </c>
      <c r="C2444" s="74" t="s">
        <v>263</v>
      </c>
      <c r="D2444" s="75"/>
      <c r="E2444" s="75"/>
      <c r="F2444" s="75"/>
      <c r="G2444" s="76" t="s">
        <v>248</v>
      </c>
      <c r="H2444" s="76" t="s">
        <v>771</v>
      </c>
      <c r="I2444" s="76" t="s">
        <v>264</v>
      </c>
      <c r="J2444" s="83" t="s">
        <v>772</v>
      </c>
    </row>
    <row r="2445" spans="1:10">
      <c r="A2445" s="68"/>
      <c r="B2445" s="73">
        <v>9199997</v>
      </c>
      <c r="C2445" s="74" t="s">
        <v>773</v>
      </c>
      <c r="D2445" s="75"/>
      <c r="E2445" s="75"/>
      <c r="F2445" s="75"/>
      <c r="G2445" s="76" t="s">
        <v>774</v>
      </c>
      <c r="H2445" s="76">
        <v>1.44</v>
      </c>
      <c r="I2445" s="76">
        <v>2.7799999999999998E-2</v>
      </c>
      <c r="J2445" s="83">
        <f>+ROUND(H2445*I2445,2)</f>
        <v>0.04</v>
      </c>
    </row>
    <row r="2446" spans="1:10">
      <c r="A2446" s="68"/>
      <c r="B2446" s="77" t="s">
        <v>183</v>
      </c>
      <c r="C2446" s="78"/>
      <c r="D2446" s="79"/>
      <c r="E2446" s="79"/>
      <c r="F2446" s="79"/>
      <c r="G2446" s="80"/>
      <c r="H2446" s="80"/>
      <c r="I2446" s="80"/>
      <c r="J2446" s="311"/>
    </row>
    <row r="2447" spans="1:10">
      <c r="A2447" s="68"/>
      <c r="B2447" s="77" t="s">
        <v>183</v>
      </c>
      <c r="C2447" s="78"/>
      <c r="D2447" s="79"/>
      <c r="E2447" s="79"/>
      <c r="F2447" s="79"/>
      <c r="G2447" s="80"/>
      <c r="H2447" s="80"/>
      <c r="I2447" s="80"/>
      <c r="J2447" s="311"/>
    </row>
    <row r="2448" spans="1:10">
      <c r="A2448" s="68"/>
      <c r="B2448" s="77" t="s">
        <v>183</v>
      </c>
      <c r="C2448" s="78"/>
      <c r="D2448" s="79"/>
      <c r="E2448" s="79"/>
      <c r="F2448" s="79"/>
      <c r="G2448" s="80"/>
      <c r="H2448" s="80"/>
      <c r="I2448" s="80"/>
      <c r="J2448" s="311"/>
    </row>
    <row r="2449" spans="1:10">
      <c r="A2449" s="68"/>
      <c r="B2449" s="77" t="s">
        <v>183</v>
      </c>
      <c r="C2449" s="78"/>
      <c r="D2449" s="79"/>
      <c r="E2449" s="79"/>
      <c r="F2449" s="79"/>
      <c r="G2449" s="80"/>
      <c r="H2449" s="80"/>
      <c r="I2449" s="80"/>
      <c r="J2449" s="311"/>
    </row>
    <row r="2450" spans="1:10">
      <c r="A2450" s="68"/>
      <c r="B2450" s="77" t="s">
        <v>183</v>
      </c>
      <c r="C2450" s="78"/>
      <c r="D2450" s="79"/>
      <c r="E2450" s="79"/>
      <c r="F2450" s="79"/>
      <c r="G2450" s="80"/>
      <c r="H2450" s="80"/>
      <c r="I2450" s="80"/>
      <c r="J2450" s="311"/>
    </row>
    <row r="2451" spans="1:10">
      <c r="A2451" s="68"/>
      <c r="B2451" s="77" t="s">
        <v>183</v>
      </c>
      <c r="C2451" s="78"/>
      <c r="D2451" s="79"/>
      <c r="E2451" s="79"/>
      <c r="F2451" s="79"/>
      <c r="G2451" s="80"/>
      <c r="H2451" s="80"/>
      <c r="I2451" s="80"/>
      <c r="J2451" s="311"/>
    </row>
    <row r="2452" spans="1:10">
      <c r="A2452" s="68"/>
      <c r="B2452" s="73"/>
      <c r="C2452" s="81"/>
      <c r="D2452" s="75"/>
      <c r="E2452" s="75"/>
      <c r="F2452" s="75"/>
      <c r="G2452" s="75" t="s">
        <v>268</v>
      </c>
      <c r="H2452" s="75"/>
      <c r="I2452" s="75"/>
      <c r="J2452" s="83">
        <f>+SUBTOTAL(9,J2445:J2451)</f>
        <v>0.04</v>
      </c>
    </row>
    <row r="2453" spans="1:10">
      <c r="A2453" s="68"/>
      <c r="B2453" s="73" t="s">
        <v>247</v>
      </c>
      <c r="C2453" s="74" t="s">
        <v>269</v>
      </c>
      <c r="D2453" s="75"/>
      <c r="E2453" s="75"/>
      <c r="F2453" s="75"/>
      <c r="G2453" s="76" t="s">
        <v>248</v>
      </c>
      <c r="H2453" s="76" t="s">
        <v>771</v>
      </c>
      <c r="I2453" s="76" t="s">
        <v>264</v>
      </c>
      <c r="J2453" s="83" t="s">
        <v>772</v>
      </c>
    </row>
    <row r="2454" spans="1:10">
      <c r="A2454" s="68"/>
      <c r="B2454" s="73" t="s">
        <v>183</v>
      </c>
      <c r="C2454" s="74"/>
      <c r="D2454" s="75"/>
      <c r="E2454" s="75"/>
      <c r="F2454" s="75"/>
      <c r="G2454" s="76"/>
      <c r="H2454" s="76"/>
      <c r="I2454" s="76"/>
      <c r="J2454" s="83"/>
    </row>
    <row r="2455" spans="1:10">
      <c r="A2455" s="68"/>
      <c r="B2455" s="77" t="s">
        <v>183</v>
      </c>
      <c r="C2455" s="78"/>
      <c r="D2455" s="79"/>
      <c r="E2455" s="79"/>
      <c r="F2455" s="79"/>
      <c r="G2455" s="80"/>
      <c r="H2455" s="80"/>
      <c r="I2455" s="80"/>
      <c r="J2455" s="311"/>
    </row>
    <row r="2456" spans="1:10">
      <c r="A2456" s="68"/>
      <c r="B2456" s="77" t="s">
        <v>183</v>
      </c>
      <c r="C2456" s="78"/>
      <c r="D2456" s="79"/>
      <c r="E2456" s="79"/>
      <c r="F2456" s="79"/>
      <c r="G2456" s="80"/>
      <c r="H2456" s="80"/>
      <c r="I2456" s="80"/>
      <c r="J2456" s="311"/>
    </row>
    <row r="2457" spans="1:10">
      <c r="A2457" s="68"/>
      <c r="B2457" s="77" t="s">
        <v>183</v>
      </c>
      <c r="C2457" s="78"/>
      <c r="D2457" s="79"/>
      <c r="E2457" s="79"/>
      <c r="F2457" s="79"/>
      <c r="G2457" s="80"/>
      <c r="H2457" s="80"/>
      <c r="I2457" s="80"/>
      <c r="J2457" s="311"/>
    </row>
    <row r="2458" spans="1:10">
      <c r="A2458" s="68"/>
      <c r="B2458" s="77" t="s">
        <v>183</v>
      </c>
      <c r="C2458" s="78"/>
      <c r="D2458" s="79"/>
      <c r="E2458" s="79"/>
      <c r="F2458" s="79"/>
      <c r="G2458" s="80"/>
      <c r="H2458" s="80"/>
      <c r="I2458" s="80"/>
      <c r="J2458" s="311"/>
    </row>
    <row r="2459" spans="1:10">
      <c r="A2459" s="68"/>
      <c r="B2459" s="73"/>
      <c r="C2459" s="81"/>
      <c r="D2459" s="75"/>
      <c r="E2459" s="75"/>
      <c r="F2459" s="75"/>
      <c r="G2459" s="75" t="s">
        <v>270</v>
      </c>
      <c r="H2459" s="75"/>
      <c r="I2459" s="75"/>
      <c r="J2459" s="83">
        <f>+SUBTOTAL(9,J2454:J2458)</f>
        <v>0</v>
      </c>
    </row>
    <row r="2460" spans="1:10">
      <c r="A2460" s="68"/>
      <c r="B2460" s="73" t="s">
        <v>247</v>
      </c>
      <c r="C2460" s="74" t="s">
        <v>273</v>
      </c>
      <c r="D2460" s="76" t="s">
        <v>274</v>
      </c>
      <c r="E2460" s="76" t="s">
        <v>777</v>
      </c>
      <c r="F2460" s="76" t="s">
        <v>778</v>
      </c>
      <c r="G2460" s="76" t="s">
        <v>779</v>
      </c>
      <c r="H2460" s="76" t="s">
        <v>780</v>
      </c>
      <c r="I2460" s="76" t="s">
        <v>264</v>
      </c>
      <c r="J2460" s="83" t="s">
        <v>781</v>
      </c>
    </row>
    <row r="2461" spans="1:10">
      <c r="A2461" s="68"/>
      <c r="B2461" s="73" t="s">
        <v>183</v>
      </c>
      <c r="C2461" s="74"/>
      <c r="D2461" s="76"/>
      <c r="E2461" s="76"/>
      <c r="F2461" s="76"/>
      <c r="G2461" s="76"/>
      <c r="H2461" s="76"/>
      <c r="I2461" s="76"/>
      <c r="J2461" s="83"/>
    </row>
    <row r="2462" spans="1:10">
      <c r="A2462" s="68"/>
      <c r="B2462" s="77" t="s">
        <v>183</v>
      </c>
      <c r="C2462" s="78"/>
      <c r="D2462" s="80"/>
      <c r="E2462" s="80"/>
      <c r="F2462" s="80"/>
      <c r="G2462" s="80"/>
      <c r="H2462" s="80"/>
      <c r="I2462" s="80"/>
      <c r="J2462" s="311"/>
    </row>
    <row r="2463" spans="1:10">
      <c r="A2463" s="68"/>
      <c r="B2463" s="77" t="s">
        <v>183</v>
      </c>
      <c r="C2463" s="78"/>
      <c r="D2463" s="80"/>
      <c r="E2463" s="80"/>
      <c r="F2463" s="80"/>
      <c r="G2463" s="80"/>
      <c r="H2463" s="80"/>
      <c r="I2463" s="80"/>
      <c r="J2463" s="311"/>
    </row>
    <row r="2464" spans="1:10">
      <c r="A2464" s="68"/>
      <c r="B2464" s="77" t="s">
        <v>183</v>
      </c>
      <c r="C2464" s="78"/>
      <c r="D2464" s="80"/>
      <c r="E2464" s="80"/>
      <c r="F2464" s="80"/>
      <c r="G2464" s="80"/>
      <c r="H2464" s="80"/>
      <c r="I2464" s="80"/>
      <c r="J2464" s="311"/>
    </row>
    <row r="2465" spans="1:10">
      <c r="A2465" s="68"/>
      <c r="B2465" s="77" t="s">
        <v>183</v>
      </c>
      <c r="C2465" s="78"/>
      <c r="D2465" s="80"/>
      <c r="E2465" s="80"/>
      <c r="F2465" s="80"/>
      <c r="G2465" s="80"/>
      <c r="H2465" s="80"/>
      <c r="I2465" s="80"/>
      <c r="J2465" s="311"/>
    </row>
    <row r="2466" spans="1:10">
      <c r="A2466" s="68"/>
      <c r="B2466" s="77" t="s">
        <v>183</v>
      </c>
      <c r="C2466" s="78"/>
      <c r="D2466" s="80"/>
      <c r="E2466" s="80"/>
      <c r="F2466" s="80"/>
      <c r="G2466" s="80"/>
      <c r="H2466" s="80"/>
      <c r="I2466" s="80"/>
      <c r="J2466" s="311"/>
    </row>
    <row r="2467" spans="1:10">
      <c r="A2467" s="68"/>
      <c r="B2467" s="77" t="s">
        <v>183</v>
      </c>
      <c r="C2467" s="78"/>
      <c r="D2467" s="80"/>
      <c r="E2467" s="80"/>
      <c r="F2467" s="80"/>
      <c r="G2467" s="80"/>
      <c r="H2467" s="80"/>
      <c r="I2467" s="80"/>
      <c r="J2467" s="311"/>
    </row>
    <row r="2468" spans="1:10">
      <c r="A2468" s="68"/>
      <c r="B2468" s="73"/>
      <c r="C2468" s="81"/>
      <c r="D2468" s="75"/>
      <c r="E2468" s="75"/>
      <c r="F2468" s="75"/>
      <c r="G2468" s="75" t="s">
        <v>277</v>
      </c>
      <c r="H2468" s="75"/>
      <c r="I2468" s="75"/>
      <c r="J2468" s="83">
        <f>+SUBTOTAL(9,J2461:J2467)</f>
        <v>0</v>
      </c>
    </row>
    <row r="2469" spans="1:10">
      <c r="A2469" s="68"/>
      <c r="B2469" s="73" t="s">
        <v>278</v>
      </c>
      <c r="C2469" s="81"/>
      <c r="D2469" s="75"/>
      <c r="E2469" s="75"/>
      <c r="F2469" s="75"/>
      <c r="G2469" s="75"/>
      <c r="H2469" s="75"/>
      <c r="I2469" s="75"/>
      <c r="J2469" s="83">
        <f>+SUBTOTAL(9,J2443:J2467)</f>
        <v>1.48</v>
      </c>
    </row>
    <row r="2470" spans="1:10">
      <c r="A2470" s="68"/>
      <c r="B2470" s="73" t="s">
        <v>279</v>
      </c>
      <c r="C2470" s="81"/>
      <c r="D2470" s="75">
        <v>0</v>
      </c>
      <c r="E2470" s="75"/>
      <c r="F2470" s="75"/>
      <c r="G2470" s="75"/>
      <c r="H2470" s="75"/>
      <c r="I2470" s="75"/>
      <c r="J2470" s="83">
        <f>+ROUND(J2469*D2470/100,2)</f>
        <v>0</v>
      </c>
    </row>
    <row r="2471" spans="1:10" ht="14.4" thickBot="1">
      <c r="A2471" s="68"/>
      <c r="B2471" s="73" t="s">
        <v>280</v>
      </c>
      <c r="C2471" s="81"/>
      <c r="D2471" s="75"/>
      <c r="E2471" s="75"/>
      <c r="F2471" s="75"/>
      <c r="G2471" s="75"/>
      <c r="H2471" s="75"/>
      <c r="I2471" s="75"/>
      <c r="J2471" s="83">
        <f>+J2469+ J2470</f>
        <v>1.48</v>
      </c>
    </row>
    <row r="2472" spans="1:10">
      <c r="A2472" s="68"/>
      <c r="B2472" s="69" t="s">
        <v>213</v>
      </c>
      <c r="C2472" s="70"/>
      <c r="D2472" s="72"/>
      <c r="E2472" s="72"/>
      <c r="F2472" s="72" t="s">
        <v>783</v>
      </c>
      <c r="G2472" s="72"/>
      <c r="H2472" s="72"/>
      <c r="I2472" s="72" t="s">
        <v>784</v>
      </c>
      <c r="J2472" s="310"/>
    </row>
    <row r="2473" spans="1:10">
      <c r="A2473" s="68"/>
      <c r="B2473" s="77" t="s">
        <v>785</v>
      </c>
      <c r="C2473" s="68"/>
      <c r="D2473" s="79"/>
      <c r="E2473" s="79"/>
      <c r="F2473" s="79" t="s">
        <v>786</v>
      </c>
      <c r="G2473" s="79"/>
      <c r="H2473" s="79"/>
      <c r="I2473" s="79"/>
      <c r="J2473" s="316"/>
    </row>
    <row r="2474" spans="1:10">
      <c r="A2474" s="68"/>
      <c r="B2474" s="77" t="s">
        <v>787</v>
      </c>
      <c r="C2474" s="68"/>
      <c r="D2474" s="79"/>
      <c r="E2474" s="79"/>
      <c r="F2474" s="79" t="s">
        <v>788</v>
      </c>
      <c r="G2474" s="79"/>
      <c r="H2474" s="79"/>
      <c r="I2474" s="79"/>
      <c r="J2474" s="316"/>
    </row>
    <row r="2475" spans="1:10" ht="14.4" thickBot="1">
      <c r="A2475" s="68"/>
      <c r="B2475" s="84" t="s">
        <v>789</v>
      </c>
      <c r="C2475" s="68"/>
      <c r="D2475" s="79"/>
      <c r="E2475" s="79"/>
      <c r="F2475" s="79"/>
      <c r="G2475" s="79"/>
      <c r="H2475" s="79"/>
      <c r="I2475" s="79"/>
      <c r="J2475" s="317"/>
    </row>
    <row r="2476" spans="1:10">
      <c r="A2476" s="68"/>
      <c r="B2476" s="70"/>
      <c r="C2476" s="70"/>
      <c r="D2476" s="72"/>
      <c r="E2476" s="72"/>
      <c r="F2476" s="72"/>
      <c r="G2476" s="72"/>
      <c r="H2476" s="72"/>
      <c r="I2476" s="72"/>
      <c r="J2476" s="72"/>
    </row>
    <row r="2477" spans="1:10" ht="14.4" thickBot="1">
      <c r="A2477" s="68"/>
      <c r="B2477" s="68"/>
      <c r="C2477" s="68"/>
      <c r="D2477" s="79"/>
      <c r="E2477" s="79"/>
      <c r="F2477" s="79"/>
      <c r="G2477" s="79"/>
      <c r="H2477" s="79"/>
      <c r="I2477" s="79"/>
      <c r="J2477" s="79"/>
    </row>
    <row r="2478" spans="1:10">
      <c r="A2478" s="68"/>
      <c r="B2478" s="69"/>
      <c r="C2478" s="70"/>
      <c r="D2478" s="71" t="s">
        <v>246</v>
      </c>
      <c r="E2478" s="71"/>
      <c r="F2478" s="71"/>
      <c r="G2478" s="72"/>
      <c r="H2478" s="72"/>
      <c r="I2478" s="72"/>
      <c r="J2478" s="310"/>
    </row>
    <row r="2479" spans="1:10">
      <c r="A2479" s="68"/>
      <c r="B2479" s="73" t="s">
        <v>247</v>
      </c>
      <c r="C2479" s="74" t="s">
        <v>69</v>
      </c>
      <c r="D2479" s="75"/>
      <c r="E2479" s="75"/>
      <c r="F2479" s="75"/>
      <c r="G2479" s="75"/>
      <c r="H2479" s="76" t="s">
        <v>759</v>
      </c>
      <c r="I2479" s="75"/>
      <c r="J2479" s="83" t="s">
        <v>248</v>
      </c>
    </row>
    <row r="2480" spans="1:10">
      <c r="A2480" s="68"/>
      <c r="B2480" s="77" t="s">
        <v>183</v>
      </c>
      <c r="C2480" s="78" t="s">
        <v>198</v>
      </c>
      <c r="D2480" s="79"/>
      <c r="E2480" s="79"/>
      <c r="F2480" s="79"/>
      <c r="G2480" s="79"/>
      <c r="H2480" s="80" t="s">
        <v>761</v>
      </c>
      <c r="I2480" s="79"/>
      <c r="J2480" s="311" t="s">
        <v>184</v>
      </c>
    </row>
    <row r="2481" spans="1:10">
      <c r="A2481" s="68"/>
      <c r="B2481" s="73"/>
      <c r="C2481" s="74"/>
      <c r="D2481" s="75"/>
      <c r="E2481" s="76"/>
      <c r="F2481" s="76" t="s">
        <v>249</v>
      </c>
      <c r="G2481" s="76"/>
      <c r="H2481" s="76" t="s">
        <v>250</v>
      </c>
      <c r="I2481" s="76"/>
      <c r="J2481" s="83" t="s">
        <v>762</v>
      </c>
    </row>
    <row r="2482" spans="1:10">
      <c r="A2482" s="68"/>
      <c r="B2482" s="77" t="s">
        <v>247</v>
      </c>
      <c r="C2482" s="78" t="s">
        <v>251</v>
      </c>
      <c r="D2482" s="79"/>
      <c r="E2482" s="80" t="s">
        <v>182</v>
      </c>
      <c r="F2482" s="76" t="s">
        <v>252</v>
      </c>
      <c r="G2482" s="76" t="s">
        <v>253</v>
      </c>
      <c r="H2482" s="76" t="s">
        <v>252</v>
      </c>
      <c r="I2482" s="312" t="s">
        <v>253</v>
      </c>
      <c r="J2482" s="311" t="s">
        <v>763</v>
      </c>
    </row>
    <row r="2483" spans="1:10">
      <c r="A2483" s="68"/>
      <c r="B2483" s="313" t="s">
        <v>472</v>
      </c>
      <c r="C2483" s="74" t="s">
        <v>650</v>
      </c>
      <c r="D2483" s="75"/>
      <c r="E2483" s="76">
        <v>1</v>
      </c>
      <c r="F2483" s="76">
        <v>1</v>
      </c>
      <c r="G2483" s="76">
        <v>0</v>
      </c>
      <c r="H2483" s="76">
        <v>240.62</v>
      </c>
      <c r="I2483" s="76">
        <v>97.43</v>
      </c>
      <c r="J2483" s="83">
        <f>+ROUND(E2483* ((F2483*H2483) + (G2483*I2483)),2)</f>
        <v>240.62</v>
      </c>
    </row>
    <row r="2484" spans="1:10">
      <c r="A2484" s="68"/>
      <c r="B2484" s="314" t="s">
        <v>334</v>
      </c>
      <c r="C2484" s="78" t="s">
        <v>335</v>
      </c>
      <c r="D2484" s="79"/>
      <c r="E2484" s="80">
        <v>1</v>
      </c>
      <c r="F2484" s="80">
        <v>0.53</v>
      </c>
      <c r="G2484" s="80">
        <v>0.47</v>
      </c>
      <c r="H2484" s="80">
        <v>257.73</v>
      </c>
      <c r="I2484" s="80">
        <v>71.84</v>
      </c>
      <c r="J2484" s="311">
        <f>+ROUND(E2484* ((F2484*H2484) + (G2484*I2484)),2)</f>
        <v>170.36</v>
      </c>
    </row>
    <row r="2485" spans="1:10">
      <c r="A2485" s="68"/>
      <c r="B2485" s="314" t="s">
        <v>473</v>
      </c>
      <c r="C2485" s="78" t="s">
        <v>651</v>
      </c>
      <c r="D2485" s="79"/>
      <c r="E2485" s="80">
        <v>1</v>
      </c>
      <c r="F2485" s="80">
        <v>0.86</v>
      </c>
      <c r="G2485" s="80">
        <v>0.14000000000000001</v>
      </c>
      <c r="H2485" s="80">
        <v>206.72</v>
      </c>
      <c r="I2485" s="80">
        <v>87.63</v>
      </c>
      <c r="J2485" s="311">
        <f>+ROUND(E2485* ((F2485*H2485) + (G2485*I2485)),2)</f>
        <v>190.05</v>
      </c>
    </row>
    <row r="2486" spans="1:10">
      <c r="A2486" s="68"/>
      <c r="B2486" s="77" t="s">
        <v>183</v>
      </c>
      <c r="C2486" s="78"/>
      <c r="D2486" s="79"/>
      <c r="E2486" s="80"/>
      <c r="F2486" s="80"/>
      <c r="G2486" s="80"/>
      <c r="H2486" s="80"/>
      <c r="I2486" s="80"/>
      <c r="J2486" s="311"/>
    </row>
    <row r="2487" spans="1:10">
      <c r="A2487" s="68"/>
      <c r="B2487" s="77" t="s">
        <v>183</v>
      </c>
      <c r="C2487" s="78"/>
      <c r="D2487" s="79"/>
      <c r="E2487" s="80"/>
      <c r="F2487" s="80"/>
      <c r="G2487" s="80"/>
      <c r="H2487" s="80"/>
      <c r="I2487" s="80"/>
      <c r="J2487" s="311"/>
    </row>
    <row r="2488" spans="1:10">
      <c r="A2488" s="68"/>
      <c r="B2488" s="77" t="s">
        <v>183</v>
      </c>
      <c r="C2488" s="78"/>
      <c r="D2488" s="79"/>
      <c r="E2488" s="80"/>
      <c r="F2488" s="80"/>
      <c r="G2488" s="80"/>
      <c r="H2488" s="80"/>
      <c r="I2488" s="80"/>
      <c r="J2488" s="311"/>
    </row>
    <row r="2489" spans="1:10">
      <c r="A2489" s="68"/>
      <c r="B2489" s="77" t="s">
        <v>183</v>
      </c>
      <c r="C2489" s="78"/>
      <c r="D2489" s="79"/>
      <c r="E2489" s="80"/>
      <c r="F2489" s="80"/>
      <c r="G2489" s="80"/>
      <c r="H2489" s="80"/>
      <c r="I2489" s="80"/>
      <c r="J2489" s="311"/>
    </row>
    <row r="2490" spans="1:10">
      <c r="A2490" s="68"/>
      <c r="B2490" s="73"/>
      <c r="C2490" s="81"/>
      <c r="D2490" s="75"/>
      <c r="E2490" s="75"/>
      <c r="F2490" s="75"/>
      <c r="G2490" s="75" t="s">
        <v>764</v>
      </c>
      <c r="H2490" s="75"/>
      <c r="I2490" s="75"/>
      <c r="J2490" s="83">
        <f>+SUBTOTAL(9,J2483:J2489)</f>
        <v>601.03</v>
      </c>
    </row>
    <row r="2491" spans="1:10">
      <c r="A2491" s="68"/>
      <c r="B2491" s="73" t="s">
        <v>247</v>
      </c>
      <c r="C2491" s="74" t="s">
        <v>765</v>
      </c>
      <c r="D2491" s="75"/>
      <c r="E2491" s="75"/>
      <c r="F2491" s="75"/>
      <c r="G2491" s="75"/>
      <c r="H2491" s="76" t="s">
        <v>182</v>
      </c>
      <c r="I2491" s="76" t="s">
        <v>766</v>
      </c>
      <c r="J2491" s="83" t="s">
        <v>767</v>
      </c>
    </row>
    <row r="2492" spans="1:10">
      <c r="A2492" s="68"/>
      <c r="B2492" s="73" t="s">
        <v>258</v>
      </c>
      <c r="C2492" s="74" t="s">
        <v>259</v>
      </c>
      <c r="D2492" s="75"/>
      <c r="E2492" s="75"/>
      <c r="F2492" s="75"/>
      <c r="G2492" s="75"/>
      <c r="H2492" s="76">
        <v>3</v>
      </c>
      <c r="I2492" s="76">
        <v>21.04</v>
      </c>
      <c r="J2492" s="83">
        <f>+ROUND(H2492*I2492,2)</f>
        <v>63.12</v>
      </c>
    </row>
    <row r="2493" spans="1:10">
      <c r="A2493" s="68"/>
      <c r="B2493" s="77" t="s">
        <v>183</v>
      </c>
      <c r="C2493" s="78"/>
      <c r="D2493" s="79"/>
      <c r="E2493" s="79"/>
      <c r="F2493" s="79"/>
      <c r="G2493" s="79"/>
      <c r="H2493" s="80"/>
      <c r="I2493" s="80"/>
      <c r="J2493" s="311"/>
    </row>
    <row r="2494" spans="1:10">
      <c r="A2494" s="68"/>
      <c r="B2494" s="77" t="s">
        <v>183</v>
      </c>
      <c r="C2494" s="78"/>
      <c r="D2494" s="79"/>
      <c r="E2494" s="79"/>
      <c r="F2494" s="79"/>
      <c r="G2494" s="79"/>
      <c r="H2494" s="80"/>
      <c r="I2494" s="80"/>
      <c r="J2494" s="311"/>
    </row>
    <row r="2495" spans="1:10">
      <c r="A2495" s="68"/>
      <c r="B2495" s="77" t="s">
        <v>183</v>
      </c>
      <c r="C2495" s="78"/>
      <c r="D2495" s="79"/>
      <c r="E2495" s="79"/>
      <c r="F2495" s="79"/>
      <c r="G2495" s="79"/>
      <c r="H2495" s="80"/>
      <c r="I2495" s="80"/>
      <c r="J2495" s="311"/>
    </row>
    <row r="2496" spans="1:10">
      <c r="A2496" s="68"/>
      <c r="B2496" s="77" t="s">
        <v>183</v>
      </c>
      <c r="C2496" s="78"/>
      <c r="D2496" s="79"/>
      <c r="E2496" s="79"/>
      <c r="F2496" s="79"/>
      <c r="G2496" s="79"/>
      <c r="H2496" s="80"/>
      <c r="I2496" s="80"/>
      <c r="J2496" s="311"/>
    </row>
    <row r="2497" spans="1:10">
      <c r="A2497" s="68"/>
      <c r="B2497" s="77" t="s">
        <v>183</v>
      </c>
      <c r="C2497" s="78"/>
      <c r="D2497" s="79"/>
      <c r="E2497" s="79"/>
      <c r="F2497" s="79"/>
      <c r="G2497" s="79"/>
      <c r="H2497" s="80"/>
      <c r="I2497" s="80"/>
      <c r="J2497" s="311"/>
    </row>
    <row r="2498" spans="1:10">
      <c r="A2498" s="68"/>
      <c r="B2498" s="77" t="s">
        <v>183</v>
      </c>
      <c r="C2498" s="78"/>
      <c r="D2498" s="79"/>
      <c r="E2498" s="79"/>
      <c r="F2498" s="79"/>
      <c r="G2498" s="79"/>
      <c r="H2498" s="80"/>
      <c r="I2498" s="80"/>
      <c r="J2498" s="311"/>
    </row>
    <row r="2499" spans="1:10">
      <c r="A2499" s="68"/>
      <c r="B2499" s="73"/>
      <c r="C2499" s="81"/>
      <c r="D2499" s="75"/>
      <c r="E2499" s="75"/>
      <c r="F2499" s="75"/>
      <c r="G2499" s="75" t="s">
        <v>768</v>
      </c>
      <c r="H2499" s="75"/>
      <c r="I2499" s="75"/>
      <c r="J2499" s="83">
        <f>+SUBTOTAL(9,J2492:J2498)</f>
        <v>63.12</v>
      </c>
    </row>
    <row r="2500" spans="1:10">
      <c r="A2500" s="68"/>
      <c r="B2500" s="73"/>
      <c r="C2500" s="81"/>
      <c r="D2500" s="75"/>
      <c r="E2500" s="75"/>
      <c r="F2500" s="75" t="s">
        <v>769</v>
      </c>
      <c r="G2500" s="75"/>
      <c r="H2500" s="75"/>
      <c r="I2500" s="75">
        <v>0</v>
      </c>
      <c r="J2500" s="83">
        <f>+ROUND(I2500*J2499,2)</f>
        <v>0</v>
      </c>
    </row>
    <row r="2501" spans="1:10">
      <c r="A2501" s="68"/>
      <c r="B2501" s="73"/>
      <c r="C2501" s="81"/>
      <c r="D2501" s="75"/>
      <c r="E2501" s="75"/>
      <c r="F2501" s="75" t="s">
        <v>260</v>
      </c>
      <c r="G2501" s="75"/>
      <c r="H2501" s="75"/>
      <c r="I2501" s="75"/>
      <c r="J2501" s="83">
        <f>+SUBTOTAL(9,J2492:J2500)</f>
        <v>63.12</v>
      </c>
    </row>
    <row r="2502" spans="1:10">
      <c r="A2502" s="68"/>
      <c r="B2502" s="82"/>
      <c r="C2502" s="81"/>
      <c r="D2502" s="75"/>
      <c r="E2502" s="75"/>
      <c r="F2502" s="75"/>
      <c r="G2502" s="75" t="s">
        <v>770</v>
      </c>
      <c r="H2502" s="75"/>
      <c r="I2502" s="75"/>
      <c r="J2502" s="315">
        <f>+SUBTOTAL(9,J2483:J2501)</f>
        <v>664.15</v>
      </c>
    </row>
    <row r="2503" spans="1:10">
      <c r="A2503" s="68"/>
      <c r="B2503" s="82"/>
      <c r="C2503" s="81" t="s">
        <v>261</v>
      </c>
      <c r="D2503" s="75">
        <v>96.9</v>
      </c>
      <c r="E2503" s="75"/>
      <c r="F2503" s="75"/>
      <c r="G2503" s="75" t="s">
        <v>262</v>
      </c>
      <c r="H2503" s="75"/>
      <c r="I2503" s="75"/>
      <c r="J2503" s="315">
        <f>+ROUND(J2502/D2503,2)</f>
        <v>6.85</v>
      </c>
    </row>
    <row r="2504" spans="1:10">
      <c r="A2504" s="68"/>
      <c r="B2504" s="73" t="s">
        <v>247</v>
      </c>
      <c r="C2504" s="74" t="s">
        <v>263</v>
      </c>
      <c r="D2504" s="75"/>
      <c r="E2504" s="75"/>
      <c r="F2504" s="75"/>
      <c r="G2504" s="76" t="s">
        <v>248</v>
      </c>
      <c r="H2504" s="76" t="s">
        <v>771</v>
      </c>
      <c r="I2504" s="76" t="s">
        <v>264</v>
      </c>
      <c r="J2504" s="83" t="s">
        <v>772</v>
      </c>
    </row>
    <row r="2505" spans="1:10">
      <c r="A2505" s="68"/>
      <c r="B2505" s="73">
        <v>560964353</v>
      </c>
      <c r="C2505" s="74" t="s">
        <v>468</v>
      </c>
      <c r="D2505" s="75"/>
      <c r="E2505" s="75"/>
      <c r="F2505" s="75"/>
      <c r="G2505" s="76" t="s">
        <v>187</v>
      </c>
      <c r="H2505" s="76">
        <v>1.53</v>
      </c>
      <c r="I2505" s="76">
        <v>2.0630099999999998</v>
      </c>
      <c r="J2505" s="83">
        <f>+ROUND(H2505*I2505,2)</f>
        <v>3.16</v>
      </c>
    </row>
    <row r="2506" spans="1:10">
      <c r="A2506" s="68"/>
      <c r="B2506" s="77">
        <v>9199997</v>
      </c>
      <c r="C2506" s="78" t="s">
        <v>773</v>
      </c>
      <c r="D2506" s="79"/>
      <c r="E2506" s="79"/>
      <c r="F2506" s="79"/>
      <c r="G2506" s="80" t="s">
        <v>774</v>
      </c>
      <c r="H2506" s="80">
        <v>6.85</v>
      </c>
      <c r="I2506" s="80">
        <v>2.7799999999999998E-2</v>
      </c>
      <c r="J2506" s="311">
        <f>+ROUND(H2506*I2506,2)</f>
        <v>0.19</v>
      </c>
    </row>
    <row r="2507" spans="1:10">
      <c r="A2507" s="68"/>
      <c r="B2507" s="77" t="s">
        <v>183</v>
      </c>
      <c r="C2507" s="78"/>
      <c r="D2507" s="79"/>
      <c r="E2507" s="79"/>
      <c r="F2507" s="79"/>
      <c r="G2507" s="80"/>
      <c r="H2507" s="80"/>
      <c r="I2507" s="80"/>
      <c r="J2507" s="311"/>
    </row>
    <row r="2508" spans="1:10">
      <c r="A2508" s="68"/>
      <c r="B2508" s="77" t="s">
        <v>183</v>
      </c>
      <c r="C2508" s="78"/>
      <c r="D2508" s="79"/>
      <c r="E2508" s="79"/>
      <c r="F2508" s="79"/>
      <c r="G2508" s="80"/>
      <c r="H2508" s="80"/>
      <c r="I2508" s="80"/>
      <c r="J2508" s="311"/>
    </row>
    <row r="2509" spans="1:10">
      <c r="A2509" s="68"/>
      <c r="B2509" s="77" t="s">
        <v>183</v>
      </c>
      <c r="C2509" s="78"/>
      <c r="D2509" s="79"/>
      <c r="E2509" s="79"/>
      <c r="F2509" s="79"/>
      <c r="G2509" s="80"/>
      <c r="H2509" s="80"/>
      <c r="I2509" s="80"/>
      <c r="J2509" s="311"/>
    </row>
    <row r="2510" spans="1:10">
      <c r="A2510" s="68"/>
      <c r="B2510" s="77" t="s">
        <v>183</v>
      </c>
      <c r="C2510" s="78"/>
      <c r="D2510" s="79"/>
      <c r="E2510" s="79"/>
      <c r="F2510" s="79"/>
      <c r="G2510" s="80"/>
      <c r="H2510" s="80"/>
      <c r="I2510" s="80"/>
      <c r="J2510" s="311"/>
    </row>
    <row r="2511" spans="1:10">
      <c r="A2511" s="68"/>
      <c r="B2511" s="77" t="s">
        <v>183</v>
      </c>
      <c r="C2511" s="78"/>
      <c r="D2511" s="79"/>
      <c r="E2511" s="79"/>
      <c r="F2511" s="79"/>
      <c r="G2511" s="80"/>
      <c r="H2511" s="80"/>
      <c r="I2511" s="80"/>
      <c r="J2511" s="311"/>
    </row>
    <row r="2512" spans="1:10">
      <c r="A2512" s="68"/>
      <c r="B2512" s="73"/>
      <c r="C2512" s="81"/>
      <c r="D2512" s="75"/>
      <c r="E2512" s="75"/>
      <c r="F2512" s="75"/>
      <c r="G2512" s="75" t="s">
        <v>268</v>
      </c>
      <c r="H2512" s="75"/>
      <c r="I2512" s="75"/>
      <c r="J2512" s="83">
        <f>+SUBTOTAL(9,J2505:J2511)</f>
        <v>3.35</v>
      </c>
    </row>
    <row r="2513" spans="1:10">
      <c r="A2513" s="68"/>
      <c r="B2513" s="73" t="s">
        <v>247</v>
      </c>
      <c r="C2513" s="74" t="s">
        <v>269</v>
      </c>
      <c r="D2513" s="75"/>
      <c r="E2513" s="75"/>
      <c r="F2513" s="75"/>
      <c r="G2513" s="76" t="s">
        <v>248</v>
      </c>
      <c r="H2513" s="76" t="s">
        <v>771</v>
      </c>
      <c r="I2513" s="76" t="s">
        <v>264</v>
      </c>
      <c r="J2513" s="83" t="s">
        <v>772</v>
      </c>
    </row>
    <row r="2514" spans="1:10">
      <c r="A2514" s="68"/>
      <c r="B2514" s="73" t="s">
        <v>878</v>
      </c>
      <c r="C2514" s="74" t="s">
        <v>467</v>
      </c>
      <c r="D2514" s="75"/>
      <c r="E2514" s="75"/>
      <c r="F2514" s="75"/>
      <c r="G2514" s="76" t="s">
        <v>184</v>
      </c>
      <c r="H2514" s="76">
        <v>1.48</v>
      </c>
      <c r="I2514" s="76">
        <v>1.1002700000000001</v>
      </c>
      <c r="J2514" s="83">
        <f>+ROUND(H2514*I2514,2)</f>
        <v>1.63</v>
      </c>
    </row>
    <row r="2515" spans="1:10">
      <c r="A2515" s="68"/>
      <c r="B2515" s="77" t="s">
        <v>183</v>
      </c>
      <c r="C2515" s="78"/>
      <c r="D2515" s="79"/>
      <c r="E2515" s="79"/>
      <c r="F2515" s="79"/>
      <c r="G2515" s="80"/>
      <c r="H2515" s="80"/>
      <c r="I2515" s="80"/>
      <c r="J2515" s="311"/>
    </row>
    <row r="2516" spans="1:10">
      <c r="A2516" s="68"/>
      <c r="B2516" s="77" t="s">
        <v>183</v>
      </c>
      <c r="C2516" s="78"/>
      <c r="D2516" s="79"/>
      <c r="E2516" s="79"/>
      <c r="F2516" s="79"/>
      <c r="G2516" s="80"/>
      <c r="H2516" s="80"/>
      <c r="I2516" s="80"/>
      <c r="J2516" s="311"/>
    </row>
    <row r="2517" spans="1:10">
      <c r="A2517" s="68"/>
      <c r="B2517" s="77" t="s">
        <v>183</v>
      </c>
      <c r="C2517" s="78"/>
      <c r="D2517" s="79"/>
      <c r="E2517" s="79"/>
      <c r="F2517" s="79"/>
      <c r="G2517" s="80"/>
      <c r="H2517" s="80"/>
      <c r="I2517" s="80"/>
      <c r="J2517" s="311"/>
    </row>
    <row r="2518" spans="1:10">
      <c r="A2518" s="68"/>
      <c r="B2518" s="77" t="s">
        <v>183</v>
      </c>
      <c r="C2518" s="78"/>
      <c r="D2518" s="79"/>
      <c r="E2518" s="79"/>
      <c r="F2518" s="79"/>
      <c r="G2518" s="80"/>
      <c r="H2518" s="80"/>
      <c r="I2518" s="80"/>
      <c r="J2518" s="311"/>
    </row>
    <row r="2519" spans="1:10">
      <c r="A2519" s="68"/>
      <c r="B2519" s="73"/>
      <c r="C2519" s="81"/>
      <c r="D2519" s="75"/>
      <c r="E2519" s="75"/>
      <c r="F2519" s="75"/>
      <c r="G2519" s="75" t="s">
        <v>270</v>
      </c>
      <c r="H2519" s="75"/>
      <c r="I2519" s="75"/>
      <c r="J2519" s="83">
        <f>+SUBTOTAL(9,J2514:J2518)</f>
        <v>1.63</v>
      </c>
    </row>
    <row r="2520" spans="1:10">
      <c r="A2520" s="68"/>
      <c r="B2520" s="73" t="s">
        <v>247</v>
      </c>
      <c r="C2520" s="74" t="s">
        <v>273</v>
      </c>
      <c r="D2520" s="76" t="s">
        <v>274</v>
      </c>
      <c r="E2520" s="76" t="s">
        <v>777</v>
      </c>
      <c r="F2520" s="76" t="s">
        <v>778</v>
      </c>
      <c r="G2520" s="76" t="s">
        <v>779</v>
      </c>
      <c r="H2520" s="76" t="s">
        <v>780</v>
      </c>
      <c r="I2520" s="76" t="s">
        <v>264</v>
      </c>
      <c r="J2520" s="83" t="s">
        <v>781</v>
      </c>
    </row>
    <row r="2521" spans="1:10">
      <c r="A2521" s="68"/>
      <c r="B2521" s="73">
        <v>416096</v>
      </c>
      <c r="C2521" s="74" t="s">
        <v>469</v>
      </c>
      <c r="D2521" s="76" t="s">
        <v>275</v>
      </c>
      <c r="E2521" s="76">
        <v>0</v>
      </c>
      <c r="F2521" s="76">
        <v>10</v>
      </c>
      <c r="G2521" s="76">
        <v>10</v>
      </c>
      <c r="H2521" s="76">
        <v>0.79</v>
      </c>
      <c r="I2521" s="76">
        <v>2.0630099999999998</v>
      </c>
      <c r="J2521" s="83">
        <f>+ROUND(G2521*H2521*I2521,2)</f>
        <v>16.3</v>
      </c>
    </row>
    <row r="2522" spans="1:10">
      <c r="A2522" s="68"/>
      <c r="B2522" s="77" t="s">
        <v>183</v>
      </c>
      <c r="C2522" s="78"/>
      <c r="D2522" s="80"/>
      <c r="E2522" s="80"/>
      <c r="F2522" s="80"/>
      <c r="G2522" s="80"/>
      <c r="H2522" s="80"/>
      <c r="I2522" s="80"/>
      <c r="J2522" s="311"/>
    </row>
    <row r="2523" spans="1:10">
      <c r="A2523" s="68"/>
      <c r="B2523" s="77" t="s">
        <v>183</v>
      </c>
      <c r="C2523" s="78"/>
      <c r="D2523" s="80"/>
      <c r="E2523" s="80"/>
      <c r="F2523" s="80"/>
      <c r="G2523" s="80"/>
      <c r="H2523" s="80"/>
      <c r="I2523" s="80"/>
      <c r="J2523" s="311"/>
    </row>
    <row r="2524" spans="1:10">
      <c r="A2524" s="68"/>
      <c r="B2524" s="77" t="s">
        <v>183</v>
      </c>
      <c r="C2524" s="78"/>
      <c r="D2524" s="80"/>
      <c r="E2524" s="80"/>
      <c r="F2524" s="80"/>
      <c r="G2524" s="80"/>
      <c r="H2524" s="80"/>
      <c r="I2524" s="80"/>
      <c r="J2524" s="311"/>
    </row>
    <row r="2525" spans="1:10">
      <c r="A2525" s="68"/>
      <c r="B2525" s="77" t="s">
        <v>183</v>
      </c>
      <c r="C2525" s="78"/>
      <c r="D2525" s="80"/>
      <c r="E2525" s="80"/>
      <c r="F2525" s="80"/>
      <c r="G2525" s="80"/>
      <c r="H2525" s="80"/>
      <c r="I2525" s="80"/>
      <c r="J2525" s="311"/>
    </row>
    <row r="2526" spans="1:10">
      <c r="A2526" s="68"/>
      <c r="B2526" s="77" t="s">
        <v>183</v>
      </c>
      <c r="C2526" s="78"/>
      <c r="D2526" s="80"/>
      <c r="E2526" s="80"/>
      <c r="F2526" s="80"/>
      <c r="G2526" s="80"/>
      <c r="H2526" s="80"/>
      <c r="I2526" s="80"/>
      <c r="J2526" s="311"/>
    </row>
    <row r="2527" spans="1:10">
      <c r="A2527" s="68"/>
      <c r="B2527" s="77" t="s">
        <v>183</v>
      </c>
      <c r="C2527" s="78"/>
      <c r="D2527" s="80"/>
      <c r="E2527" s="80"/>
      <c r="F2527" s="80"/>
      <c r="G2527" s="80"/>
      <c r="H2527" s="80"/>
      <c r="I2527" s="80"/>
      <c r="J2527" s="311"/>
    </row>
    <row r="2528" spans="1:10">
      <c r="A2528" s="68"/>
      <c r="B2528" s="73"/>
      <c r="C2528" s="81"/>
      <c r="D2528" s="75"/>
      <c r="E2528" s="75"/>
      <c r="F2528" s="75"/>
      <c r="G2528" s="75" t="s">
        <v>277</v>
      </c>
      <c r="H2528" s="75"/>
      <c r="I2528" s="75"/>
      <c r="J2528" s="83">
        <f>+SUBTOTAL(9,J2521:J2527)</f>
        <v>16.3</v>
      </c>
    </row>
    <row r="2529" spans="1:10">
      <c r="A2529" s="68"/>
      <c r="B2529" s="73" t="s">
        <v>278</v>
      </c>
      <c r="C2529" s="81"/>
      <c r="D2529" s="75"/>
      <c r="E2529" s="75"/>
      <c r="F2529" s="75"/>
      <c r="G2529" s="75"/>
      <c r="H2529" s="75"/>
      <c r="I2529" s="75"/>
      <c r="J2529" s="83">
        <f>+SUBTOTAL(9,J2503:J2527)</f>
        <v>28.13</v>
      </c>
    </row>
    <row r="2530" spans="1:10">
      <c r="A2530" s="68"/>
      <c r="B2530" s="73" t="s">
        <v>279</v>
      </c>
      <c r="C2530" s="81"/>
      <c r="D2530" s="75">
        <v>0</v>
      </c>
      <c r="E2530" s="75"/>
      <c r="F2530" s="75"/>
      <c r="G2530" s="75"/>
      <c r="H2530" s="75"/>
      <c r="I2530" s="75"/>
      <c r="J2530" s="83">
        <f>+ROUND(J2529*D2530/100,2)</f>
        <v>0</v>
      </c>
    </row>
    <row r="2531" spans="1:10" ht="14.4" thickBot="1">
      <c r="A2531" s="68"/>
      <c r="B2531" s="73" t="s">
        <v>280</v>
      </c>
      <c r="C2531" s="81"/>
      <c r="D2531" s="75"/>
      <c r="E2531" s="75"/>
      <c r="F2531" s="75"/>
      <c r="G2531" s="75"/>
      <c r="H2531" s="75"/>
      <c r="I2531" s="75"/>
      <c r="J2531" s="83">
        <f>+J2529+ J2530</f>
        <v>28.13</v>
      </c>
    </row>
    <row r="2532" spans="1:10">
      <c r="A2532" s="68"/>
      <c r="B2532" s="69" t="s">
        <v>213</v>
      </c>
      <c r="C2532" s="70"/>
      <c r="D2532" s="72"/>
      <c r="E2532" s="72"/>
      <c r="F2532" s="72" t="s">
        <v>783</v>
      </c>
      <c r="G2532" s="72"/>
      <c r="H2532" s="72"/>
      <c r="I2532" s="72" t="s">
        <v>784</v>
      </c>
      <c r="J2532" s="310"/>
    </row>
    <row r="2533" spans="1:10">
      <c r="A2533" s="68"/>
      <c r="B2533" s="77" t="s">
        <v>785</v>
      </c>
      <c r="C2533" s="68"/>
      <c r="D2533" s="79"/>
      <c r="E2533" s="79"/>
      <c r="F2533" s="79" t="s">
        <v>786</v>
      </c>
      <c r="G2533" s="79"/>
      <c r="H2533" s="79"/>
      <c r="I2533" s="79"/>
      <c r="J2533" s="316"/>
    </row>
    <row r="2534" spans="1:10">
      <c r="A2534" s="68"/>
      <c r="B2534" s="77" t="s">
        <v>787</v>
      </c>
      <c r="C2534" s="68"/>
      <c r="D2534" s="79"/>
      <c r="E2534" s="79"/>
      <c r="F2534" s="79" t="s">
        <v>788</v>
      </c>
      <c r="G2534" s="79"/>
      <c r="H2534" s="79"/>
      <c r="I2534" s="79"/>
      <c r="J2534" s="316"/>
    </row>
    <row r="2535" spans="1:10" ht="14.4" thickBot="1">
      <c r="A2535" s="68"/>
      <c r="B2535" s="84" t="s">
        <v>789</v>
      </c>
      <c r="C2535" s="68"/>
      <c r="D2535" s="79"/>
      <c r="E2535" s="79"/>
      <c r="F2535" s="79"/>
      <c r="G2535" s="79"/>
      <c r="H2535" s="79"/>
      <c r="I2535" s="79"/>
      <c r="J2535" s="317"/>
    </row>
    <row r="2536" spans="1:10">
      <c r="A2536" s="68"/>
      <c r="B2536" s="70"/>
      <c r="C2536" s="70"/>
      <c r="D2536" s="72"/>
      <c r="E2536" s="72"/>
      <c r="F2536" s="72"/>
      <c r="G2536" s="72"/>
      <c r="H2536" s="72"/>
      <c r="I2536" s="72"/>
      <c r="J2536" s="72"/>
    </row>
    <row r="2537" spans="1:10" ht="14.4" thickBot="1">
      <c r="A2537" s="68"/>
      <c r="B2537" s="68"/>
      <c r="C2537" s="68"/>
      <c r="D2537" s="79"/>
      <c r="E2537" s="79"/>
      <c r="F2537" s="79"/>
      <c r="G2537" s="79"/>
      <c r="H2537" s="79"/>
      <c r="I2537" s="79"/>
      <c r="J2537" s="79"/>
    </row>
    <row r="2538" spans="1:10">
      <c r="A2538" s="68"/>
      <c r="B2538" s="69"/>
      <c r="C2538" s="70"/>
      <c r="D2538" s="71" t="s">
        <v>246</v>
      </c>
      <c r="E2538" s="71"/>
      <c r="F2538" s="71"/>
      <c r="G2538" s="72"/>
      <c r="H2538" s="72"/>
      <c r="I2538" s="72"/>
      <c r="J2538" s="310"/>
    </row>
    <row r="2539" spans="1:10">
      <c r="A2539" s="68"/>
      <c r="B2539" s="73" t="s">
        <v>247</v>
      </c>
      <c r="C2539" s="74" t="s">
        <v>69</v>
      </c>
      <c r="D2539" s="75"/>
      <c r="E2539" s="75"/>
      <c r="F2539" s="75"/>
      <c r="G2539" s="75"/>
      <c r="H2539" s="76" t="s">
        <v>759</v>
      </c>
      <c r="I2539" s="75"/>
      <c r="J2539" s="83" t="s">
        <v>248</v>
      </c>
    </row>
    <row r="2540" spans="1:10">
      <c r="A2540" s="68"/>
      <c r="B2540" s="77" t="s">
        <v>183</v>
      </c>
      <c r="C2540" s="78" t="s">
        <v>199</v>
      </c>
      <c r="D2540" s="79"/>
      <c r="E2540" s="79"/>
      <c r="F2540" s="79"/>
      <c r="G2540" s="79"/>
      <c r="H2540" s="80" t="s">
        <v>761</v>
      </c>
      <c r="I2540" s="79"/>
      <c r="J2540" s="311" t="s">
        <v>184</v>
      </c>
    </row>
    <row r="2541" spans="1:10">
      <c r="A2541" s="68"/>
      <c r="B2541" s="73"/>
      <c r="C2541" s="74"/>
      <c r="D2541" s="75"/>
      <c r="E2541" s="76"/>
      <c r="F2541" s="76" t="s">
        <v>249</v>
      </c>
      <c r="G2541" s="76"/>
      <c r="H2541" s="76" t="s">
        <v>250</v>
      </c>
      <c r="I2541" s="76"/>
      <c r="J2541" s="83" t="s">
        <v>762</v>
      </c>
    </row>
    <row r="2542" spans="1:10">
      <c r="A2542" s="68"/>
      <c r="B2542" s="77" t="s">
        <v>247</v>
      </c>
      <c r="C2542" s="78" t="s">
        <v>251</v>
      </c>
      <c r="D2542" s="79"/>
      <c r="E2542" s="80" t="s">
        <v>182</v>
      </c>
      <c r="F2542" s="76" t="s">
        <v>252</v>
      </c>
      <c r="G2542" s="76" t="s">
        <v>253</v>
      </c>
      <c r="H2542" s="76" t="s">
        <v>252</v>
      </c>
      <c r="I2542" s="312" t="s">
        <v>253</v>
      </c>
      <c r="J2542" s="311" t="s">
        <v>763</v>
      </c>
    </row>
    <row r="2543" spans="1:10">
      <c r="A2543" s="68"/>
      <c r="B2543" s="313" t="s">
        <v>466</v>
      </c>
      <c r="C2543" s="74" t="s">
        <v>649</v>
      </c>
      <c r="D2543" s="75"/>
      <c r="E2543" s="76">
        <v>1</v>
      </c>
      <c r="F2543" s="76">
        <v>1</v>
      </c>
      <c r="G2543" s="76">
        <v>0</v>
      </c>
      <c r="H2543" s="76">
        <v>9.08</v>
      </c>
      <c r="I2543" s="76">
        <v>1.03</v>
      </c>
      <c r="J2543" s="83">
        <f>+ROUND(E2543* ((F2543*H2543) + (G2543*I2543)),2)</f>
        <v>9.08</v>
      </c>
    </row>
    <row r="2544" spans="1:10">
      <c r="A2544" s="68"/>
      <c r="B2544" s="77" t="s">
        <v>183</v>
      </c>
      <c r="C2544" s="78"/>
      <c r="D2544" s="79"/>
      <c r="E2544" s="80"/>
      <c r="F2544" s="80"/>
      <c r="G2544" s="80"/>
      <c r="H2544" s="80"/>
      <c r="I2544" s="80"/>
      <c r="J2544" s="311"/>
    </row>
    <row r="2545" spans="1:10">
      <c r="A2545" s="68"/>
      <c r="B2545" s="77" t="s">
        <v>183</v>
      </c>
      <c r="C2545" s="78"/>
      <c r="D2545" s="79"/>
      <c r="E2545" s="80"/>
      <c r="F2545" s="80"/>
      <c r="G2545" s="80"/>
      <c r="H2545" s="80"/>
      <c r="I2545" s="80"/>
      <c r="J2545" s="311"/>
    </row>
    <row r="2546" spans="1:10">
      <c r="A2546" s="68"/>
      <c r="B2546" s="77" t="s">
        <v>183</v>
      </c>
      <c r="C2546" s="78"/>
      <c r="D2546" s="79"/>
      <c r="E2546" s="80"/>
      <c r="F2546" s="80"/>
      <c r="G2546" s="80"/>
      <c r="H2546" s="80"/>
      <c r="I2546" s="80"/>
      <c r="J2546" s="311"/>
    </row>
    <row r="2547" spans="1:10">
      <c r="A2547" s="68"/>
      <c r="B2547" s="77" t="s">
        <v>183</v>
      </c>
      <c r="C2547" s="78"/>
      <c r="D2547" s="79"/>
      <c r="E2547" s="80"/>
      <c r="F2547" s="80"/>
      <c r="G2547" s="80"/>
      <c r="H2547" s="80"/>
      <c r="I2547" s="80"/>
      <c r="J2547" s="311"/>
    </row>
    <row r="2548" spans="1:10">
      <c r="A2548" s="68"/>
      <c r="B2548" s="77" t="s">
        <v>183</v>
      </c>
      <c r="C2548" s="78"/>
      <c r="D2548" s="79"/>
      <c r="E2548" s="80"/>
      <c r="F2548" s="80"/>
      <c r="G2548" s="80"/>
      <c r="H2548" s="80"/>
      <c r="I2548" s="80"/>
      <c r="J2548" s="311"/>
    </row>
    <row r="2549" spans="1:10">
      <c r="A2549" s="68"/>
      <c r="B2549" s="77" t="s">
        <v>183</v>
      </c>
      <c r="C2549" s="78"/>
      <c r="D2549" s="79"/>
      <c r="E2549" s="80"/>
      <c r="F2549" s="80"/>
      <c r="G2549" s="80"/>
      <c r="H2549" s="80"/>
      <c r="I2549" s="80"/>
      <c r="J2549" s="311"/>
    </row>
    <row r="2550" spans="1:10">
      <c r="A2550" s="68"/>
      <c r="B2550" s="73"/>
      <c r="C2550" s="81"/>
      <c r="D2550" s="75"/>
      <c r="E2550" s="75"/>
      <c r="F2550" s="75"/>
      <c r="G2550" s="75" t="s">
        <v>764</v>
      </c>
      <c r="H2550" s="75"/>
      <c r="I2550" s="75"/>
      <c r="J2550" s="83">
        <f>+SUBTOTAL(9,J2543:J2549)</f>
        <v>9.08</v>
      </c>
    </row>
    <row r="2551" spans="1:10">
      <c r="A2551" s="68"/>
      <c r="B2551" s="73" t="s">
        <v>247</v>
      </c>
      <c r="C2551" s="74" t="s">
        <v>765</v>
      </c>
      <c r="D2551" s="75"/>
      <c r="E2551" s="75"/>
      <c r="F2551" s="75"/>
      <c r="G2551" s="75"/>
      <c r="H2551" s="76" t="s">
        <v>182</v>
      </c>
      <c r="I2551" s="76" t="s">
        <v>766</v>
      </c>
      <c r="J2551" s="83" t="s">
        <v>767</v>
      </c>
    </row>
    <row r="2552" spans="1:10">
      <c r="A2552" s="68"/>
      <c r="B2552" s="73" t="s">
        <v>258</v>
      </c>
      <c r="C2552" s="74" t="s">
        <v>259</v>
      </c>
      <c r="D2552" s="75"/>
      <c r="E2552" s="75"/>
      <c r="F2552" s="75"/>
      <c r="G2552" s="75"/>
      <c r="H2552" s="76">
        <v>2</v>
      </c>
      <c r="I2552" s="76">
        <v>21.04</v>
      </c>
      <c r="J2552" s="83">
        <f>+ROUND(H2552*I2552,2)</f>
        <v>42.08</v>
      </c>
    </row>
    <row r="2553" spans="1:10">
      <c r="A2553" s="68"/>
      <c r="B2553" s="77" t="s">
        <v>183</v>
      </c>
      <c r="C2553" s="78"/>
      <c r="D2553" s="79"/>
      <c r="E2553" s="79"/>
      <c r="F2553" s="79"/>
      <c r="G2553" s="79"/>
      <c r="H2553" s="80"/>
      <c r="I2553" s="80"/>
      <c r="J2553" s="311"/>
    </row>
    <row r="2554" spans="1:10">
      <c r="A2554" s="68"/>
      <c r="B2554" s="77" t="s">
        <v>183</v>
      </c>
      <c r="C2554" s="78"/>
      <c r="D2554" s="79"/>
      <c r="E2554" s="79"/>
      <c r="F2554" s="79"/>
      <c r="G2554" s="79"/>
      <c r="H2554" s="80"/>
      <c r="I2554" s="80"/>
      <c r="J2554" s="311"/>
    </row>
    <row r="2555" spans="1:10">
      <c r="A2555" s="68"/>
      <c r="B2555" s="77" t="s">
        <v>183</v>
      </c>
      <c r="C2555" s="78"/>
      <c r="D2555" s="79"/>
      <c r="E2555" s="79"/>
      <c r="F2555" s="79"/>
      <c r="G2555" s="79"/>
      <c r="H2555" s="80"/>
      <c r="I2555" s="80"/>
      <c r="J2555" s="311"/>
    </row>
    <row r="2556" spans="1:10">
      <c r="A2556" s="68"/>
      <c r="B2556" s="77" t="s">
        <v>183</v>
      </c>
      <c r="C2556" s="78"/>
      <c r="D2556" s="79"/>
      <c r="E2556" s="79"/>
      <c r="F2556" s="79"/>
      <c r="G2556" s="79"/>
      <c r="H2556" s="80"/>
      <c r="I2556" s="80"/>
      <c r="J2556" s="311"/>
    </row>
    <row r="2557" spans="1:10">
      <c r="A2557" s="68"/>
      <c r="B2557" s="77" t="s">
        <v>183</v>
      </c>
      <c r="C2557" s="78"/>
      <c r="D2557" s="79"/>
      <c r="E2557" s="79"/>
      <c r="F2557" s="79"/>
      <c r="G2557" s="79"/>
      <c r="H2557" s="80"/>
      <c r="I2557" s="80"/>
      <c r="J2557" s="311"/>
    </row>
    <row r="2558" spans="1:10">
      <c r="A2558" s="68"/>
      <c r="B2558" s="77" t="s">
        <v>183</v>
      </c>
      <c r="C2558" s="78"/>
      <c r="D2558" s="79"/>
      <c r="E2558" s="79"/>
      <c r="F2558" s="79"/>
      <c r="G2558" s="79"/>
      <c r="H2558" s="80"/>
      <c r="I2558" s="80"/>
      <c r="J2558" s="311"/>
    </row>
    <row r="2559" spans="1:10">
      <c r="A2559" s="68"/>
      <c r="B2559" s="73"/>
      <c r="C2559" s="81"/>
      <c r="D2559" s="75"/>
      <c r="E2559" s="75"/>
      <c r="F2559" s="75"/>
      <c r="G2559" s="75" t="s">
        <v>768</v>
      </c>
      <c r="H2559" s="75"/>
      <c r="I2559" s="75"/>
      <c r="J2559" s="83">
        <f>+SUBTOTAL(9,J2552:J2558)</f>
        <v>42.08</v>
      </c>
    </row>
    <row r="2560" spans="1:10">
      <c r="A2560" s="68"/>
      <c r="B2560" s="73"/>
      <c r="C2560" s="81"/>
      <c r="D2560" s="75"/>
      <c r="E2560" s="75"/>
      <c r="F2560" s="75" t="s">
        <v>769</v>
      </c>
      <c r="G2560" s="75"/>
      <c r="H2560" s="75"/>
      <c r="I2560" s="75">
        <v>0</v>
      </c>
      <c r="J2560" s="83">
        <f>+ROUND(I2560*J2559,2)</f>
        <v>0</v>
      </c>
    </row>
    <row r="2561" spans="1:10">
      <c r="A2561" s="68"/>
      <c r="B2561" s="73"/>
      <c r="C2561" s="81"/>
      <c r="D2561" s="75"/>
      <c r="E2561" s="75"/>
      <c r="F2561" s="75" t="s">
        <v>260</v>
      </c>
      <c r="G2561" s="75"/>
      <c r="H2561" s="75"/>
      <c r="I2561" s="75"/>
      <c r="J2561" s="83">
        <f>+SUBTOTAL(9,J2552:J2560)</f>
        <v>42.08</v>
      </c>
    </row>
    <row r="2562" spans="1:10">
      <c r="A2562" s="68"/>
      <c r="B2562" s="82"/>
      <c r="C2562" s="81"/>
      <c r="D2562" s="75"/>
      <c r="E2562" s="75"/>
      <c r="F2562" s="75"/>
      <c r="G2562" s="75" t="s">
        <v>770</v>
      </c>
      <c r="H2562" s="75"/>
      <c r="I2562" s="75"/>
      <c r="J2562" s="315">
        <f>+SUBTOTAL(9,J2543:J2561)</f>
        <v>51.16</v>
      </c>
    </row>
    <row r="2563" spans="1:10">
      <c r="A2563" s="68"/>
      <c r="B2563" s="82"/>
      <c r="C2563" s="81" t="s">
        <v>261</v>
      </c>
      <c r="D2563" s="75">
        <v>2.8125</v>
      </c>
      <c r="E2563" s="75"/>
      <c r="F2563" s="75"/>
      <c r="G2563" s="75" t="s">
        <v>262</v>
      </c>
      <c r="H2563" s="75"/>
      <c r="I2563" s="75"/>
      <c r="J2563" s="315">
        <f>+ROUND(J2562/D2563,2)</f>
        <v>18.190000000000001</v>
      </c>
    </row>
    <row r="2564" spans="1:10">
      <c r="A2564" s="68"/>
      <c r="B2564" s="73" t="s">
        <v>247</v>
      </c>
      <c r="C2564" s="74" t="s">
        <v>263</v>
      </c>
      <c r="D2564" s="75"/>
      <c r="E2564" s="75"/>
      <c r="F2564" s="75"/>
      <c r="G2564" s="76" t="s">
        <v>248</v>
      </c>
      <c r="H2564" s="76" t="s">
        <v>771</v>
      </c>
      <c r="I2564" s="76" t="s">
        <v>264</v>
      </c>
      <c r="J2564" s="83" t="s">
        <v>772</v>
      </c>
    </row>
    <row r="2565" spans="1:10">
      <c r="A2565" s="68"/>
      <c r="B2565" s="73">
        <v>560964353</v>
      </c>
      <c r="C2565" s="74" t="s">
        <v>468</v>
      </c>
      <c r="D2565" s="75"/>
      <c r="E2565" s="75"/>
      <c r="F2565" s="75"/>
      <c r="G2565" s="76" t="s">
        <v>187</v>
      </c>
      <c r="H2565" s="76">
        <v>1.53</v>
      </c>
      <c r="I2565" s="76">
        <v>2.0630099999999998</v>
      </c>
      <c r="J2565" s="83">
        <f>+ROUND(H2565*I2565,2)</f>
        <v>3.16</v>
      </c>
    </row>
    <row r="2566" spans="1:10">
      <c r="A2566" s="68"/>
      <c r="B2566" s="77">
        <v>9199997</v>
      </c>
      <c r="C2566" s="78" t="s">
        <v>773</v>
      </c>
      <c r="D2566" s="79"/>
      <c r="E2566" s="79"/>
      <c r="F2566" s="79"/>
      <c r="G2566" s="80" t="s">
        <v>774</v>
      </c>
      <c r="H2566" s="80">
        <v>18.190000000000001</v>
      </c>
      <c r="I2566" s="80">
        <v>2.7799999999999998E-2</v>
      </c>
      <c r="J2566" s="311">
        <f>+ROUND(H2566*I2566,2)</f>
        <v>0.51</v>
      </c>
    </row>
    <row r="2567" spans="1:10">
      <c r="A2567" s="68"/>
      <c r="B2567" s="77" t="s">
        <v>183</v>
      </c>
      <c r="C2567" s="78"/>
      <c r="D2567" s="79"/>
      <c r="E2567" s="79"/>
      <c r="F2567" s="79"/>
      <c r="G2567" s="80"/>
      <c r="H2567" s="80"/>
      <c r="I2567" s="80"/>
      <c r="J2567" s="311"/>
    </row>
    <row r="2568" spans="1:10">
      <c r="A2568" s="68"/>
      <c r="B2568" s="77" t="s">
        <v>183</v>
      </c>
      <c r="C2568" s="78"/>
      <c r="D2568" s="79"/>
      <c r="E2568" s="79"/>
      <c r="F2568" s="79"/>
      <c r="G2568" s="80"/>
      <c r="H2568" s="80"/>
      <c r="I2568" s="80"/>
      <c r="J2568" s="311"/>
    </row>
    <row r="2569" spans="1:10">
      <c r="A2569" s="68"/>
      <c r="B2569" s="77" t="s">
        <v>183</v>
      </c>
      <c r="C2569" s="78"/>
      <c r="D2569" s="79"/>
      <c r="E2569" s="79"/>
      <c r="F2569" s="79"/>
      <c r="G2569" s="80"/>
      <c r="H2569" s="80"/>
      <c r="I2569" s="80"/>
      <c r="J2569" s="311"/>
    </row>
    <row r="2570" spans="1:10">
      <c r="A2570" s="68"/>
      <c r="B2570" s="77" t="s">
        <v>183</v>
      </c>
      <c r="C2570" s="78"/>
      <c r="D2570" s="79"/>
      <c r="E2570" s="79"/>
      <c r="F2570" s="79"/>
      <c r="G2570" s="80"/>
      <c r="H2570" s="80"/>
      <c r="I2570" s="80"/>
      <c r="J2570" s="311"/>
    </row>
    <row r="2571" spans="1:10">
      <c r="A2571" s="68"/>
      <c r="B2571" s="77" t="s">
        <v>183</v>
      </c>
      <c r="C2571" s="78"/>
      <c r="D2571" s="79"/>
      <c r="E2571" s="79"/>
      <c r="F2571" s="79"/>
      <c r="G2571" s="80"/>
      <c r="H2571" s="80"/>
      <c r="I2571" s="80"/>
      <c r="J2571" s="311"/>
    </row>
    <row r="2572" spans="1:10">
      <c r="A2572" s="68"/>
      <c r="B2572" s="73"/>
      <c r="C2572" s="81"/>
      <c r="D2572" s="75"/>
      <c r="E2572" s="75"/>
      <c r="F2572" s="75"/>
      <c r="G2572" s="75" t="s">
        <v>268</v>
      </c>
      <c r="H2572" s="75"/>
      <c r="I2572" s="75"/>
      <c r="J2572" s="83">
        <f>+SUBTOTAL(9,J2565:J2571)</f>
        <v>3.67</v>
      </c>
    </row>
    <row r="2573" spans="1:10">
      <c r="A2573" s="68"/>
      <c r="B2573" s="73" t="s">
        <v>247</v>
      </c>
      <c r="C2573" s="74" t="s">
        <v>269</v>
      </c>
      <c r="D2573" s="75"/>
      <c r="E2573" s="75"/>
      <c r="F2573" s="75"/>
      <c r="G2573" s="76" t="s">
        <v>248</v>
      </c>
      <c r="H2573" s="76" t="s">
        <v>771</v>
      </c>
      <c r="I2573" s="76" t="s">
        <v>264</v>
      </c>
      <c r="J2573" s="83" t="s">
        <v>772</v>
      </c>
    </row>
    <row r="2574" spans="1:10">
      <c r="A2574" s="68"/>
      <c r="B2574" s="73" t="s">
        <v>878</v>
      </c>
      <c r="C2574" s="74" t="s">
        <v>467</v>
      </c>
      <c r="D2574" s="75"/>
      <c r="E2574" s="75"/>
      <c r="F2574" s="75"/>
      <c r="G2574" s="76" t="s">
        <v>184</v>
      </c>
      <c r="H2574" s="76">
        <v>1.48</v>
      </c>
      <c r="I2574" s="76">
        <v>1.1002700000000001</v>
      </c>
      <c r="J2574" s="83">
        <f>+ROUND(H2574*I2574,2)</f>
        <v>1.63</v>
      </c>
    </row>
    <row r="2575" spans="1:10">
      <c r="A2575" s="68"/>
      <c r="B2575" s="77" t="s">
        <v>183</v>
      </c>
      <c r="C2575" s="78"/>
      <c r="D2575" s="79"/>
      <c r="E2575" s="79"/>
      <c r="F2575" s="79"/>
      <c r="G2575" s="80"/>
      <c r="H2575" s="80"/>
      <c r="I2575" s="80"/>
      <c r="J2575" s="311"/>
    </row>
    <row r="2576" spans="1:10">
      <c r="A2576" s="68"/>
      <c r="B2576" s="77" t="s">
        <v>183</v>
      </c>
      <c r="C2576" s="78"/>
      <c r="D2576" s="79"/>
      <c r="E2576" s="79"/>
      <c r="F2576" s="79"/>
      <c r="G2576" s="80"/>
      <c r="H2576" s="80"/>
      <c r="I2576" s="80"/>
      <c r="J2576" s="311"/>
    </row>
    <row r="2577" spans="1:10">
      <c r="A2577" s="68"/>
      <c r="B2577" s="77" t="s">
        <v>183</v>
      </c>
      <c r="C2577" s="78"/>
      <c r="D2577" s="79"/>
      <c r="E2577" s="79"/>
      <c r="F2577" s="79"/>
      <c r="G2577" s="80"/>
      <c r="H2577" s="80"/>
      <c r="I2577" s="80"/>
      <c r="J2577" s="311"/>
    </row>
    <row r="2578" spans="1:10">
      <c r="A2578" s="68"/>
      <c r="B2578" s="77" t="s">
        <v>183</v>
      </c>
      <c r="C2578" s="78"/>
      <c r="D2578" s="79"/>
      <c r="E2578" s="79"/>
      <c r="F2578" s="79"/>
      <c r="G2578" s="80"/>
      <c r="H2578" s="80"/>
      <c r="I2578" s="80"/>
      <c r="J2578" s="311"/>
    </row>
    <row r="2579" spans="1:10">
      <c r="A2579" s="68"/>
      <c r="B2579" s="73"/>
      <c r="C2579" s="81"/>
      <c r="D2579" s="75"/>
      <c r="E2579" s="75"/>
      <c r="F2579" s="75"/>
      <c r="G2579" s="75" t="s">
        <v>270</v>
      </c>
      <c r="H2579" s="75"/>
      <c r="I2579" s="75"/>
      <c r="J2579" s="83">
        <f>+SUBTOTAL(9,J2574:J2578)</f>
        <v>1.63</v>
      </c>
    </row>
    <row r="2580" spans="1:10">
      <c r="A2580" s="68"/>
      <c r="B2580" s="73" t="s">
        <v>247</v>
      </c>
      <c r="C2580" s="74" t="s">
        <v>273</v>
      </c>
      <c r="D2580" s="76" t="s">
        <v>274</v>
      </c>
      <c r="E2580" s="76" t="s">
        <v>777</v>
      </c>
      <c r="F2580" s="76" t="s">
        <v>778</v>
      </c>
      <c r="G2580" s="76" t="s">
        <v>779</v>
      </c>
      <c r="H2580" s="76" t="s">
        <v>780</v>
      </c>
      <c r="I2580" s="76" t="s">
        <v>264</v>
      </c>
      <c r="J2580" s="83" t="s">
        <v>781</v>
      </c>
    </row>
    <row r="2581" spans="1:10">
      <c r="A2581" s="68"/>
      <c r="B2581" s="73">
        <v>416096</v>
      </c>
      <c r="C2581" s="74" t="s">
        <v>469</v>
      </c>
      <c r="D2581" s="76" t="s">
        <v>275</v>
      </c>
      <c r="E2581" s="76">
        <v>0</v>
      </c>
      <c r="F2581" s="76">
        <v>10</v>
      </c>
      <c r="G2581" s="76">
        <v>10</v>
      </c>
      <c r="H2581" s="76">
        <v>0.79</v>
      </c>
      <c r="I2581" s="76">
        <v>2.0630099999999998</v>
      </c>
      <c r="J2581" s="83">
        <f>+ROUND(G2581*H2581*I2581,2)</f>
        <v>16.3</v>
      </c>
    </row>
    <row r="2582" spans="1:10">
      <c r="A2582" s="68"/>
      <c r="B2582" s="77" t="s">
        <v>183</v>
      </c>
      <c r="C2582" s="78"/>
      <c r="D2582" s="80"/>
      <c r="E2582" s="80"/>
      <c r="F2582" s="80"/>
      <c r="G2582" s="80"/>
      <c r="H2582" s="80"/>
      <c r="I2582" s="80"/>
      <c r="J2582" s="311"/>
    </row>
    <row r="2583" spans="1:10">
      <c r="A2583" s="68"/>
      <c r="B2583" s="77" t="s">
        <v>183</v>
      </c>
      <c r="C2583" s="78"/>
      <c r="D2583" s="80"/>
      <c r="E2583" s="80"/>
      <c r="F2583" s="80"/>
      <c r="G2583" s="80"/>
      <c r="H2583" s="80"/>
      <c r="I2583" s="80"/>
      <c r="J2583" s="311"/>
    </row>
    <row r="2584" spans="1:10">
      <c r="A2584" s="68"/>
      <c r="B2584" s="77" t="s">
        <v>183</v>
      </c>
      <c r="C2584" s="78"/>
      <c r="D2584" s="80"/>
      <c r="E2584" s="80"/>
      <c r="F2584" s="80"/>
      <c r="G2584" s="80"/>
      <c r="H2584" s="80"/>
      <c r="I2584" s="80"/>
      <c r="J2584" s="311"/>
    </row>
    <row r="2585" spans="1:10">
      <c r="A2585" s="68"/>
      <c r="B2585" s="77" t="s">
        <v>183</v>
      </c>
      <c r="C2585" s="78"/>
      <c r="D2585" s="80"/>
      <c r="E2585" s="80"/>
      <c r="F2585" s="80"/>
      <c r="G2585" s="80"/>
      <c r="H2585" s="80"/>
      <c r="I2585" s="80"/>
      <c r="J2585" s="311"/>
    </row>
    <row r="2586" spans="1:10">
      <c r="A2586" s="68"/>
      <c r="B2586" s="77" t="s">
        <v>183</v>
      </c>
      <c r="C2586" s="78"/>
      <c r="D2586" s="80"/>
      <c r="E2586" s="80"/>
      <c r="F2586" s="80"/>
      <c r="G2586" s="80"/>
      <c r="H2586" s="80"/>
      <c r="I2586" s="80"/>
      <c r="J2586" s="311"/>
    </row>
    <row r="2587" spans="1:10">
      <c r="A2587" s="68"/>
      <c r="B2587" s="77" t="s">
        <v>183</v>
      </c>
      <c r="C2587" s="78"/>
      <c r="D2587" s="80"/>
      <c r="E2587" s="80"/>
      <c r="F2587" s="80"/>
      <c r="G2587" s="80"/>
      <c r="H2587" s="80"/>
      <c r="I2587" s="80"/>
      <c r="J2587" s="311"/>
    </row>
    <row r="2588" spans="1:10">
      <c r="A2588" s="68"/>
      <c r="B2588" s="73"/>
      <c r="C2588" s="81"/>
      <c r="D2588" s="75"/>
      <c r="E2588" s="75"/>
      <c r="F2588" s="75"/>
      <c r="G2588" s="75" t="s">
        <v>277</v>
      </c>
      <c r="H2588" s="75"/>
      <c r="I2588" s="75"/>
      <c r="J2588" s="83">
        <f>+SUBTOTAL(9,J2581:J2587)</f>
        <v>16.3</v>
      </c>
    </row>
    <row r="2589" spans="1:10">
      <c r="A2589" s="68"/>
      <c r="B2589" s="73" t="s">
        <v>278</v>
      </c>
      <c r="C2589" s="81"/>
      <c r="D2589" s="75"/>
      <c r="E2589" s="75"/>
      <c r="F2589" s="75"/>
      <c r="G2589" s="75"/>
      <c r="H2589" s="75"/>
      <c r="I2589" s="75"/>
      <c r="J2589" s="83">
        <f>+SUBTOTAL(9,J2563:J2587)</f>
        <v>39.790000000000006</v>
      </c>
    </row>
    <row r="2590" spans="1:10">
      <c r="A2590" s="68"/>
      <c r="B2590" s="73" t="s">
        <v>279</v>
      </c>
      <c r="C2590" s="81"/>
      <c r="D2590" s="75">
        <v>0</v>
      </c>
      <c r="E2590" s="75"/>
      <c r="F2590" s="75"/>
      <c r="G2590" s="75"/>
      <c r="H2590" s="75"/>
      <c r="I2590" s="75"/>
      <c r="J2590" s="83">
        <f>+ROUND(J2589*D2590/100,2)</f>
        <v>0</v>
      </c>
    </row>
    <row r="2591" spans="1:10" ht="14.4" thickBot="1">
      <c r="A2591" s="68"/>
      <c r="B2591" s="73" t="s">
        <v>280</v>
      </c>
      <c r="C2591" s="81"/>
      <c r="D2591" s="75"/>
      <c r="E2591" s="75"/>
      <c r="F2591" s="75"/>
      <c r="G2591" s="75"/>
      <c r="H2591" s="75"/>
      <c r="I2591" s="75"/>
      <c r="J2591" s="83">
        <f>+J2589+ J2590</f>
        <v>39.790000000000006</v>
      </c>
    </row>
    <row r="2592" spans="1:10">
      <c r="A2592" s="68"/>
      <c r="B2592" s="69" t="s">
        <v>213</v>
      </c>
      <c r="C2592" s="70"/>
      <c r="D2592" s="72"/>
      <c r="E2592" s="72"/>
      <c r="F2592" s="72" t="s">
        <v>783</v>
      </c>
      <c r="G2592" s="72"/>
      <c r="H2592" s="72"/>
      <c r="I2592" s="72" t="s">
        <v>784</v>
      </c>
      <c r="J2592" s="310"/>
    </row>
    <row r="2593" spans="1:10">
      <c r="A2593" s="68"/>
      <c r="B2593" s="77" t="s">
        <v>785</v>
      </c>
      <c r="C2593" s="68"/>
      <c r="D2593" s="79"/>
      <c r="E2593" s="79"/>
      <c r="F2593" s="79" t="s">
        <v>786</v>
      </c>
      <c r="G2593" s="79"/>
      <c r="H2593" s="79"/>
      <c r="I2593" s="79"/>
      <c r="J2593" s="316"/>
    </row>
    <row r="2594" spans="1:10">
      <c r="A2594" s="68"/>
      <c r="B2594" s="77" t="s">
        <v>787</v>
      </c>
      <c r="C2594" s="68"/>
      <c r="D2594" s="79"/>
      <c r="E2594" s="79"/>
      <c r="F2594" s="79" t="s">
        <v>788</v>
      </c>
      <c r="G2594" s="79"/>
      <c r="H2594" s="79"/>
      <c r="I2594" s="79"/>
      <c r="J2594" s="316"/>
    </row>
    <row r="2595" spans="1:10" ht="14.4" thickBot="1">
      <c r="A2595" s="68"/>
      <c r="B2595" s="84" t="s">
        <v>789</v>
      </c>
      <c r="C2595" s="68"/>
      <c r="D2595" s="79"/>
      <c r="E2595" s="79"/>
      <c r="F2595" s="79"/>
      <c r="G2595" s="79"/>
      <c r="H2595" s="79"/>
      <c r="I2595" s="79"/>
      <c r="J2595" s="317"/>
    </row>
    <row r="2596" spans="1:10">
      <c r="A2596" s="68"/>
      <c r="B2596" s="70"/>
      <c r="C2596" s="70"/>
      <c r="D2596" s="72"/>
      <c r="E2596" s="72"/>
      <c r="F2596" s="72"/>
      <c r="G2596" s="72"/>
      <c r="H2596" s="72"/>
      <c r="I2596" s="72"/>
      <c r="J2596" s="72"/>
    </row>
    <row r="2597" spans="1:10" ht="14.4" thickBot="1">
      <c r="A2597" s="68"/>
      <c r="B2597" s="68"/>
      <c r="C2597" s="68"/>
      <c r="D2597" s="79"/>
      <c r="E2597" s="79"/>
      <c r="F2597" s="79"/>
      <c r="G2597" s="79"/>
      <c r="H2597" s="79"/>
      <c r="I2597" s="79"/>
      <c r="J2597" s="79"/>
    </row>
    <row r="2598" spans="1:10">
      <c r="A2598" s="68"/>
      <c r="B2598" s="69"/>
      <c r="C2598" s="70"/>
      <c r="D2598" s="71" t="s">
        <v>246</v>
      </c>
      <c r="E2598" s="71"/>
      <c r="F2598" s="71"/>
      <c r="G2598" s="72"/>
      <c r="H2598" s="72"/>
      <c r="I2598" s="72"/>
      <c r="J2598" s="310"/>
    </row>
    <row r="2599" spans="1:10">
      <c r="A2599" s="68"/>
      <c r="B2599" s="73" t="s">
        <v>247</v>
      </c>
      <c r="C2599" s="74" t="s">
        <v>69</v>
      </c>
      <c r="D2599" s="75"/>
      <c r="E2599" s="75"/>
      <c r="F2599" s="75"/>
      <c r="G2599" s="75"/>
      <c r="H2599" s="76" t="s">
        <v>759</v>
      </c>
      <c r="I2599" s="75"/>
      <c r="J2599" s="83" t="s">
        <v>248</v>
      </c>
    </row>
    <row r="2600" spans="1:10">
      <c r="A2600" s="68"/>
      <c r="B2600" s="77" t="s">
        <v>183</v>
      </c>
      <c r="C2600" s="78" t="s">
        <v>200</v>
      </c>
      <c r="D2600" s="79"/>
      <c r="E2600" s="79"/>
      <c r="F2600" s="79"/>
      <c r="G2600" s="79"/>
      <c r="H2600" s="80" t="s">
        <v>761</v>
      </c>
      <c r="I2600" s="79"/>
      <c r="J2600" s="311" t="s">
        <v>879</v>
      </c>
    </row>
    <row r="2601" spans="1:10">
      <c r="A2601" s="68"/>
      <c r="B2601" s="73"/>
      <c r="C2601" s="74"/>
      <c r="D2601" s="75"/>
      <c r="E2601" s="76"/>
      <c r="F2601" s="76" t="s">
        <v>249</v>
      </c>
      <c r="G2601" s="76"/>
      <c r="H2601" s="76" t="s">
        <v>250</v>
      </c>
      <c r="I2601" s="76"/>
      <c r="J2601" s="83" t="s">
        <v>762</v>
      </c>
    </row>
    <row r="2602" spans="1:10">
      <c r="A2602" s="68"/>
      <c r="B2602" s="77" t="s">
        <v>247</v>
      </c>
      <c r="C2602" s="78" t="s">
        <v>251</v>
      </c>
      <c r="D2602" s="79"/>
      <c r="E2602" s="80" t="s">
        <v>182</v>
      </c>
      <c r="F2602" s="76" t="s">
        <v>252</v>
      </c>
      <c r="G2602" s="76" t="s">
        <v>253</v>
      </c>
      <c r="H2602" s="76" t="s">
        <v>252</v>
      </c>
      <c r="I2602" s="312" t="s">
        <v>253</v>
      </c>
      <c r="J2602" s="311" t="s">
        <v>763</v>
      </c>
    </row>
    <row r="2603" spans="1:10">
      <c r="A2603" s="68"/>
      <c r="B2603" s="73" t="s">
        <v>183</v>
      </c>
      <c r="C2603" s="74"/>
      <c r="D2603" s="75"/>
      <c r="E2603" s="76"/>
      <c r="F2603" s="76"/>
      <c r="G2603" s="76"/>
      <c r="H2603" s="76"/>
      <c r="I2603" s="76"/>
      <c r="J2603" s="83"/>
    </row>
    <row r="2604" spans="1:10">
      <c r="A2604" s="68"/>
      <c r="B2604" s="77" t="s">
        <v>183</v>
      </c>
      <c r="C2604" s="78"/>
      <c r="D2604" s="79"/>
      <c r="E2604" s="80"/>
      <c r="F2604" s="80"/>
      <c r="G2604" s="80"/>
      <c r="H2604" s="80"/>
      <c r="I2604" s="80"/>
      <c r="J2604" s="311"/>
    </row>
    <row r="2605" spans="1:10">
      <c r="A2605" s="68"/>
      <c r="B2605" s="77" t="s">
        <v>183</v>
      </c>
      <c r="C2605" s="78"/>
      <c r="D2605" s="79"/>
      <c r="E2605" s="80"/>
      <c r="F2605" s="80"/>
      <c r="G2605" s="80"/>
      <c r="H2605" s="80"/>
      <c r="I2605" s="80"/>
      <c r="J2605" s="311"/>
    </row>
    <row r="2606" spans="1:10">
      <c r="A2606" s="68"/>
      <c r="B2606" s="77" t="s">
        <v>183</v>
      </c>
      <c r="C2606" s="78"/>
      <c r="D2606" s="79"/>
      <c r="E2606" s="80"/>
      <c r="F2606" s="80"/>
      <c r="G2606" s="80"/>
      <c r="H2606" s="80"/>
      <c r="I2606" s="80"/>
      <c r="J2606" s="311"/>
    </row>
    <row r="2607" spans="1:10">
      <c r="A2607" s="68"/>
      <c r="B2607" s="77" t="s">
        <v>183</v>
      </c>
      <c r="C2607" s="78"/>
      <c r="D2607" s="79"/>
      <c r="E2607" s="80"/>
      <c r="F2607" s="80"/>
      <c r="G2607" s="80"/>
      <c r="H2607" s="80"/>
      <c r="I2607" s="80"/>
      <c r="J2607" s="311"/>
    </row>
    <row r="2608" spans="1:10">
      <c r="A2608" s="68"/>
      <c r="B2608" s="77" t="s">
        <v>183</v>
      </c>
      <c r="C2608" s="78"/>
      <c r="D2608" s="79"/>
      <c r="E2608" s="80"/>
      <c r="F2608" s="80"/>
      <c r="G2608" s="80"/>
      <c r="H2608" s="80"/>
      <c r="I2608" s="80"/>
      <c r="J2608" s="311"/>
    </row>
    <row r="2609" spans="1:10">
      <c r="A2609" s="68"/>
      <c r="B2609" s="77" t="s">
        <v>183</v>
      </c>
      <c r="C2609" s="78"/>
      <c r="D2609" s="79"/>
      <c r="E2609" s="80"/>
      <c r="F2609" s="80"/>
      <c r="G2609" s="80"/>
      <c r="H2609" s="80"/>
      <c r="I2609" s="80"/>
      <c r="J2609" s="311"/>
    </row>
    <row r="2610" spans="1:10">
      <c r="A2610" s="68"/>
      <c r="B2610" s="73"/>
      <c r="C2610" s="81"/>
      <c r="D2610" s="75"/>
      <c r="E2610" s="75"/>
      <c r="F2610" s="75"/>
      <c r="G2610" s="75" t="s">
        <v>764</v>
      </c>
      <c r="H2610" s="75"/>
      <c r="I2610" s="75"/>
      <c r="J2610" s="83">
        <f>+SUBTOTAL(9,J2603:J2609)</f>
        <v>0</v>
      </c>
    </row>
    <row r="2611" spans="1:10">
      <c r="A2611" s="68"/>
      <c r="B2611" s="73" t="s">
        <v>247</v>
      </c>
      <c r="C2611" s="74" t="s">
        <v>765</v>
      </c>
      <c r="D2611" s="75"/>
      <c r="E2611" s="75"/>
      <c r="F2611" s="75"/>
      <c r="G2611" s="75"/>
      <c r="H2611" s="76" t="s">
        <v>182</v>
      </c>
      <c r="I2611" s="76" t="s">
        <v>766</v>
      </c>
      <c r="J2611" s="83" t="s">
        <v>767</v>
      </c>
    </row>
    <row r="2612" spans="1:10">
      <c r="A2612" s="68"/>
      <c r="B2612" s="73" t="s">
        <v>258</v>
      </c>
      <c r="C2612" s="74" t="s">
        <v>259</v>
      </c>
      <c r="D2612" s="75"/>
      <c r="E2612" s="75"/>
      <c r="F2612" s="75"/>
      <c r="G2612" s="75"/>
      <c r="H2612" s="76">
        <v>10</v>
      </c>
      <c r="I2612" s="76">
        <v>21.04</v>
      </c>
      <c r="J2612" s="83">
        <f>+ROUND(H2612*I2612,2)</f>
        <v>210.4</v>
      </c>
    </row>
    <row r="2613" spans="1:10">
      <c r="A2613" s="68"/>
      <c r="B2613" s="77" t="s">
        <v>183</v>
      </c>
      <c r="C2613" s="78"/>
      <c r="D2613" s="79"/>
      <c r="E2613" s="79"/>
      <c r="F2613" s="79"/>
      <c r="G2613" s="79"/>
      <c r="H2613" s="80"/>
      <c r="I2613" s="80"/>
      <c r="J2613" s="311"/>
    </row>
    <row r="2614" spans="1:10">
      <c r="A2614" s="68"/>
      <c r="B2614" s="77" t="s">
        <v>183</v>
      </c>
      <c r="C2614" s="78"/>
      <c r="D2614" s="79"/>
      <c r="E2614" s="79"/>
      <c r="F2614" s="79"/>
      <c r="G2614" s="79"/>
      <c r="H2614" s="80"/>
      <c r="I2614" s="80"/>
      <c r="J2614" s="311"/>
    </row>
    <row r="2615" spans="1:10">
      <c r="A2615" s="68"/>
      <c r="B2615" s="77" t="s">
        <v>183</v>
      </c>
      <c r="C2615" s="78"/>
      <c r="D2615" s="79"/>
      <c r="E2615" s="79"/>
      <c r="F2615" s="79"/>
      <c r="G2615" s="79"/>
      <c r="H2615" s="80"/>
      <c r="I2615" s="80"/>
      <c r="J2615" s="311"/>
    </row>
    <row r="2616" spans="1:10">
      <c r="A2616" s="68"/>
      <c r="B2616" s="77" t="s">
        <v>183</v>
      </c>
      <c r="C2616" s="78"/>
      <c r="D2616" s="79"/>
      <c r="E2616" s="79"/>
      <c r="F2616" s="79"/>
      <c r="G2616" s="79"/>
      <c r="H2616" s="80"/>
      <c r="I2616" s="80"/>
      <c r="J2616" s="311"/>
    </row>
    <row r="2617" spans="1:10">
      <c r="A2617" s="68"/>
      <c r="B2617" s="77" t="s">
        <v>183</v>
      </c>
      <c r="C2617" s="78"/>
      <c r="D2617" s="79"/>
      <c r="E2617" s="79"/>
      <c r="F2617" s="79"/>
      <c r="G2617" s="79"/>
      <c r="H2617" s="80"/>
      <c r="I2617" s="80"/>
      <c r="J2617" s="311"/>
    </row>
    <row r="2618" spans="1:10">
      <c r="A2618" s="68"/>
      <c r="B2618" s="77" t="s">
        <v>183</v>
      </c>
      <c r="C2618" s="78"/>
      <c r="D2618" s="79"/>
      <c r="E2618" s="79"/>
      <c r="F2618" s="79"/>
      <c r="G2618" s="79"/>
      <c r="H2618" s="80"/>
      <c r="I2618" s="80"/>
      <c r="J2618" s="311"/>
    </row>
    <row r="2619" spans="1:10">
      <c r="A2619" s="68"/>
      <c r="B2619" s="73"/>
      <c r="C2619" s="81"/>
      <c r="D2619" s="75"/>
      <c r="E2619" s="75"/>
      <c r="F2619" s="75"/>
      <c r="G2619" s="75" t="s">
        <v>768</v>
      </c>
      <c r="H2619" s="75"/>
      <c r="I2619" s="75"/>
      <c r="J2619" s="83">
        <f>+SUBTOTAL(9,J2612:J2618)</f>
        <v>210.4</v>
      </c>
    </row>
    <row r="2620" spans="1:10">
      <c r="A2620" s="68"/>
      <c r="B2620" s="73"/>
      <c r="C2620" s="81"/>
      <c r="D2620" s="75"/>
      <c r="E2620" s="75"/>
      <c r="F2620" s="75" t="s">
        <v>769</v>
      </c>
      <c r="G2620" s="75"/>
      <c r="H2620" s="75"/>
      <c r="I2620" s="75">
        <v>0</v>
      </c>
      <c r="J2620" s="83">
        <f>+ROUND(I2620*J2619,2)</f>
        <v>0</v>
      </c>
    </row>
    <row r="2621" spans="1:10">
      <c r="A2621" s="68"/>
      <c r="B2621" s="73"/>
      <c r="C2621" s="81"/>
      <c r="D2621" s="75"/>
      <c r="E2621" s="75"/>
      <c r="F2621" s="75" t="s">
        <v>260</v>
      </c>
      <c r="G2621" s="75"/>
      <c r="H2621" s="75"/>
      <c r="I2621" s="75"/>
      <c r="J2621" s="83">
        <f>+SUBTOTAL(9,J2612:J2620)</f>
        <v>210.4</v>
      </c>
    </row>
    <row r="2622" spans="1:10">
      <c r="A2622" s="68"/>
      <c r="B2622" s="82"/>
      <c r="C2622" s="81"/>
      <c r="D2622" s="75"/>
      <c r="E2622" s="75"/>
      <c r="F2622" s="75"/>
      <c r="G2622" s="75" t="s">
        <v>770</v>
      </c>
      <c r="H2622" s="75"/>
      <c r="I2622" s="75"/>
      <c r="J2622" s="315">
        <f>+SUBTOTAL(9,J2603:J2621)</f>
        <v>210.4</v>
      </c>
    </row>
    <row r="2623" spans="1:10">
      <c r="A2623" s="68"/>
      <c r="B2623" s="82"/>
      <c r="C2623" s="81" t="s">
        <v>261</v>
      </c>
      <c r="D2623" s="75">
        <v>0.12</v>
      </c>
      <c r="E2623" s="75"/>
      <c r="F2623" s="75"/>
      <c r="G2623" s="75" t="s">
        <v>262</v>
      </c>
      <c r="H2623" s="75"/>
      <c r="I2623" s="75"/>
      <c r="J2623" s="315">
        <f>+ROUND(J2622/D2623,2)</f>
        <v>1753.33</v>
      </c>
    </row>
    <row r="2624" spans="1:10">
      <c r="A2624" s="68"/>
      <c r="B2624" s="73" t="s">
        <v>247</v>
      </c>
      <c r="C2624" s="74" t="s">
        <v>263</v>
      </c>
      <c r="D2624" s="75"/>
      <c r="E2624" s="75"/>
      <c r="F2624" s="75"/>
      <c r="G2624" s="76" t="s">
        <v>248</v>
      </c>
      <c r="H2624" s="76" t="s">
        <v>771</v>
      </c>
      <c r="I2624" s="76" t="s">
        <v>264</v>
      </c>
      <c r="J2624" s="83" t="s">
        <v>772</v>
      </c>
    </row>
    <row r="2625" spans="1:10">
      <c r="A2625" s="68"/>
      <c r="B2625" s="73">
        <v>9199997</v>
      </c>
      <c r="C2625" s="74" t="s">
        <v>773</v>
      </c>
      <c r="D2625" s="75"/>
      <c r="E2625" s="75"/>
      <c r="F2625" s="75"/>
      <c r="G2625" s="76" t="s">
        <v>774</v>
      </c>
      <c r="H2625" s="76">
        <v>1752.95</v>
      </c>
      <c r="I2625" s="76">
        <v>2.7799999999999998E-2</v>
      </c>
      <c r="J2625" s="83">
        <f>+ROUND(H2625*I2625,2)</f>
        <v>48.73</v>
      </c>
    </row>
    <row r="2626" spans="1:10">
      <c r="A2626" s="68"/>
      <c r="B2626" s="77" t="s">
        <v>183</v>
      </c>
      <c r="C2626" s="78"/>
      <c r="D2626" s="79"/>
      <c r="E2626" s="79"/>
      <c r="F2626" s="79"/>
      <c r="G2626" s="80"/>
      <c r="H2626" s="80"/>
      <c r="I2626" s="80"/>
      <c r="J2626" s="311"/>
    </row>
    <row r="2627" spans="1:10">
      <c r="A2627" s="68"/>
      <c r="B2627" s="77" t="s">
        <v>183</v>
      </c>
      <c r="C2627" s="78"/>
      <c r="D2627" s="79"/>
      <c r="E2627" s="79"/>
      <c r="F2627" s="79"/>
      <c r="G2627" s="80"/>
      <c r="H2627" s="80"/>
      <c r="I2627" s="80"/>
      <c r="J2627" s="311"/>
    </row>
    <row r="2628" spans="1:10">
      <c r="A2628" s="68"/>
      <c r="B2628" s="77" t="s">
        <v>183</v>
      </c>
      <c r="C2628" s="78"/>
      <c r="D2628" s="79"/>
      <c r="E2628" s="79"/>
      <c r="F2628" s="79"/>
      <c r="G2628" s="80"/>
      <c r="H2628" s="80"/>
      <c r="I2628" s="80"/>
      <c r="J2628" s="311"/>
    </row>
    <row r="2629" spans="1:10">
      <c r="A2629" s="68"/>
      <c r="B2629" s="77" t="s">
        <v>183</v>
      </c>
      <c r="C2629" s="78"/>
      <c r="D2629" s="79"/>
      <c r="E2629" s="79"/>
      <c r="F2629" s="79"/>
      <c r="G2629" s="80"/>
      <c r="H2629" s="80"/>
      <c r="I2629" s="80"/>
      <c r="J2629" s="311"/>
    </row>
    <row r="2630" spans="1:10">
      <c r="A2630" s="68"/>
      <c r="B2630" s="77" t="s">
        <v>183</v>
      </c>
      <c r="C2630" s="78"/>
      <c r="D2630" s="79"/>
      <c r="E2630" s="79"/>
      <c r="F2630" s="79"/>
      <c r="G2630" s="80"/>
      <c r="H2630" s="80"/>
      <c r="I2630" s="80"/>
      <c r="J2630" s="311"/>
    </row>
    <row r="2631" spans="1:10">
      <c r="A2631" s="68"/>
      <c r="B2631" s="77" t="s">
        <v>183</v>
      </c>
      <c r="C2631" s="78"/>
      <c r="D2631" s="79"/>
      <c r="E2631" s="79"/>
      <c r="F2631" s="79"/>
      <c r="G2631" s="80"/>
      <c r="H2631" s="80"/>
      <c r="I2631" s="80"/>
      <c r="J2631" s="311"/>
    </row>
    <row r="2632" spans="1:10">
      <c r="A2632" s="68"/>
      <c r="B2632" s="73"/>
      <c r="C2632" s="81"/>
      <c r="D2632" s="75"/>
      <c r="E2632" s="75"/>
      <c r="F2632" s="75"/>
      <c r="G2632" s="75" t="s">
        <v>268</v>
      </c>
      <c r="H2632" s="75"/>
      <c r="I2632" s="75"/>
      <c r="J2632" s="83">
        <f>+SUBTOTAL(9,J2625:J2631)</f>
        <v>48.73</v>
      </c>
    </row>
    <row r="2633" spans="1:10">
      <c r="A2633" s="68"/>
      <c r="B2633" s="73" t="s">
        <v>247</v>
      </c>
      <c r="C2633" s="74" t="s">
        <v>269</v>
      </c>
      <c r="D2633" s="75"/>
      <c r="E2633" s="75"/>
      <c r="F2633" s="75"/>
      <c r="G2633" s="76" t="s">
        <v>248</v>
      </c>
      <c r="H2633" s="76" t="s">
        <v>771</v>
      </c>
      <c r="I2633" s="76" t="s">
        <v>264</v>
      </c>
      <c r="J2633" s="83" t="s">
        <v>772</v>
      </c>
    </row>
    <row r="2634" spans="1:10">
      <c r="A2634" s="68"/>
      <c r="B2634" s="73" t="s">
        <v>183</v>
      </c>
      <c r="C2634" s="74"/>
      <c r="D2634" s="75"/>
      <c r="E2634" s="75"/>
      <c r="F2634" s="75"/>
      <c r="G2634" s="76"/>
      <c r="H2634" s="76"/>
      <c r="I2634" s="76"/>
      <c r="J2634" s="83"/>
    </row>
    <row r="2635" spans="1:10">
      <c r="A2635" s="68"/>
      <c r="B2635" s="77" t="s">
        <v>183</v>
      </c>
      <c r="C2635" s="78"/>
      <c r="D2635" s="79"/>
      <c r="E2635" s="79"/>
      <c r="F2635" s="79"/>
      <c r="G2635" s="80"/>
      <c r="H2635" s="80"/>
      <c r="I2635" s="80"/>
      <c r="J2635" s="311"/>
    </row>
    <row r="2636" spans="1:10">
      <c r="A2636" s="68"/>
      <c r="B2636" s="77" t="s">
        <v>183</v>
      </c>
      <c r="C2636" s="78"/>
      <c r="D2636" s="79"/>
      <c r="E2636" s="79"/>
      <c r="F2636" s="79"/>
      <c r="G2636" s="80"/>
      <c r="H2636" s="80"/>
      <c r="I2636" s="80"/>
      <c r="J2636" s="311"/>
    </row>
    <row r="2637" spans="1:10">
      <c r="A2637" s="68"/>
      <c r="B2637" s="77" t="s">
        <v>183</v>
      </c>
      <c r="C2637" s="78"/>
      <c r="D2637" s="79"/>
      <c r="E2637" s="79"/>
      <c r="F2637" s="79"/>
      <c r="G2637" s="80"/>
      <c r="H2637" s="80"/>
      <c r="I2637" s="80"/>
      <c r="J2637" s="311"/>
    </row>
    <row r="2638" spans="1:10">
      <c r="A2638" s="68"/>
      <c r="B2638" s="77" t="s">
        <v>183</v>
      </c>
      <c r="C2638" s="78"/>
      <c r="D2638" s="79"/>
      <c r="E2638" s="79"/>
      <c r="F2638" s="79"/>
      <c r="G2638" s="80"/>
      <c r="H2638" s="80"/>
      <c r="I2638" s="80"/>
      <c r="J2638" s="311"/>
    </row>
    <row r="2639" spans="1:10">
      <c r="A2639" s="68"/>
      <c r="B2639" s="73"/>
      <c r="C2639" s="81"/>
      <c r="D2639" s="75"/>
      <c r="E2639" s="75"/>
      <c r="F2639" s="75"/>
      <c r="G2639" s="75" t="s">
        <v>270</v>
      </c>
      <c r="H2639" s="75"/>
      <c r="I2639" s="75"/>
      <c r="J2639" s="83">
        <f>+SUBTOTAL(9,J2634:J2638)</f>
        <v>0</v>
      </c>
    </row>
    <row r="2640" spans="1:10">
      <c r="A2640" s="68"/>
      <c r="B2640" s="73" t="s">
        <v>247</v>
      </c>
      <c r="C2640" s="74" t="s">
        <v>273</v>
      </c>
      <c r="D2640" s="76" t="s">
        <v>274</v>
      </c>
      <c r="E2640" s="76" t="s">
        <v>777</v>
      </c>
      <c r="F2640" s="76" t="s">
        <v>778</v>
      </c>
      <c r="G2640" s="76" t="s">
        <v>779</v>
      </c>
      <c r="H2640" s="76" t="s">
        <v>780</v>
      </c>
      <c r="I2640" s="76" t="s">
        <v>264</v>
      </c>
      <c r="J2640" s="83" t="s">
        <v>781</v>
      </c>
    </row>
    <row r="2641" spans="1:10">
      <c r="A2641" s="68"/>
      <c r="B2641" s="73" t="s">
        <v>183</v>
      </c>
      <c r="C2641" s="74"/>
      <c r="D2641" s="76"/>
      <c r="E2641" s="76"/>
      <c r="F2641" s="76"/>
      <c r="G2641" s="76"/>
      <c r="H2641" s="76"/>
      <c r="I2641" s="76"/>
      <c r="J2641" s="83"/>
    </row>
    <row r="2642" spans="1:10">
      <c r="A2642" s="68"/>
      <c r="B2642" s="77" t="s">
        <v>183</v>
      </c>
      <c r="C2642" s="78"/>
      <c r="D2642" s="80"/>
      <c r="E2642" s="80"/>
      <c r="F2642" s="80"/>
      <c r="G2642" s="80"/>
      <c r="H2642" s="80"/>
      <c r="I2642" s="80"/>
      <c r="J2642" s="311"/>
    </row>
    <row r="2643" spans="1:10">
      <c r="A2643" s="68"/>
      <c r="B2643" s="77" t="s">
        <v>183</v>
      </c>
      <c r="C2643" s="78"/>
      <c r="D2643" s="80"/>
      <c r="E2643" s="80"/>
      <c r="F2643" s="80"/>
      <c r="G2643" s="80"/>
      <c r="H2643" s="80"/>
      <c r="I2643" s="80"/>
      <c r="J2643" s="311"/>
    </row>
    <row r="2644" spans="1:10">
      <c r="A2644" s="68"/>
      <c r="B2644" s="77" t="s">
        <v>183</v>
      </c>
      <c r="C2644" s="78"/>
      <c r="D2644" s="80"/>
      <c r="E2644" s="80"/>
      <c r="F2644" s="80"/>
      <c r="G2644" s="80"/>
      <c r="H2644" s="80"/>
      <c r="I2644" s="80"/>
      <c r="J2644" s="311"/>
    </row>
    <row r="2645" spans="1:10">
      <c r="A2645" s="68"/>
      <c r="B2645" s="77" t="s">
        <v>183</v>
      </c>
      <c r="C2645" s="78"/>
      <c r="D2645" s="80"/>
      <c r="E2645" s="80"/>
      <c r="F2645" s="80"/>
      <c r="G2645" s="80"/>
      <c r="H2645" s="80"/>
      <c r="I2645" s="80"/>
      <c r="J2645" s="311"/>
    </row>
    <row r="2646" spans="1:10">
      <c r="A2646" s="68"/>
      <c r="B2646" s="77" t="s">
        <v>183</v>
      </c>
      <c r="C2646" s="78"/>
      <c r="D2646" s="80"/>
      <c r="E2646" s="80"/>
      <c r="F2646" s="80"/>
      <c r="G2646" s="80"/>
      <c r="H2646" s="80"/>
      <c r="I2646" s="80"/>
      <c r="J2646" s="311"/>
    </row>
    <row r="2647" spans="1:10">
      <c r="A2647" s="68"/>
      <c r="B2647" s="77" t="s">
        <v>183</v>
      </c>
      <c r="C2647" s="78"/>
      <c r="D2647" s="80"/>
      <c r="E2647" s="80"/>
      <c r="F2647" s="80"/>
      <c r="G2647" s="80"/>
      <c r="H2647" s="80"/>
      <c r="I2647" s="80"/>
      <c r="J2647" s="311"/>
    </row>
    <row r="2648" spans="1:10">
      <c r="A2648" s="68"/>
      <c r="B2648" s="73"/>
      <c r="C2648" s="81"/>
      <c r="D2648" s="75"/>
      <c r="E2648" s="75"/>
      <c r="F2648" s="75"/>
      <c r="G2648" s="75" t="s">
        <v>277</v>
      </c>
      <c r="H2648" s="75"/>
      <c r="I2648" s="75"/>
      <c r="J2648" s="83">
        <f>+SUBTOTAL(9,J2641:J2647)</f>
        <v>0</v>
      </c>
    </row>
    <row r="2649" spans="1:10">
      <c r="A2649" s="68"/>
      <c r="B2649" s="73" t="s">
        <v>278</v>
      </c>
      <c r="C2649" s="81"/>
      <c r="D2649" s="75"/>
      <c r="E2649" s="75"/>
      <c r="F2649" s="75"/>
      <c r="G2649" s="75"/>
      <c r="H2649" s="75"/>
      <c r="I2649" s="75"/>
      <c r="J2649" s="83">
        <f>+SUBTOTAL(9,J2623:J2647)</f>
        <v>1802.06</v>
      </c>
    </row>
    <row r="2650" spans="1:10">
      <c r="A2650" s="68"/>
      <c r="B2650" s="73" t="s">
        <v>279</v>
      </c>
      <c r="C2650" s="81"/>
      <c r="D2650" s="75">
        <v>0</v>
      </c>
      <c r="E2650" s="75"/>
      <c r="F2650" s="75"/>
      <c r="G2650" s="75"/>
      <c r="H2650" s="75"/>
      <c r="I2650" s="75"/>
      <c r="J2650" s="83">
        <f>+ROUND(J2649*D2650/100,2)</f>
        <v>0</v>
      </c>
    </row>
    <row r="2651" spans="1:10" ht="14.4" thickBot="1">
      <c r="A2651" s="68"/>
      <c r="B2651" s="73" t="s">
        <v>280</v>
      </c>
      <c r="C2651" s="81"/>
      <c r="D2651" s="75"/>
      <c r="E2651" s="75"/>
      <c r="F2651" s="75"/>
      <c r="G2651" s="75"/>
      <c r="H2651" s="75"/>
      <c r="I2651" s="75"/>
      <c r="J2651" s="83">
        <f>+J2649+ J2650</f>
        <v>1802.06</v>
      </c>
    </row>
    <row r="2652" spans="1:10">
      <c r="A2652" s="68"/>
      <c r="B2652" s="69" t="s">
        <v>213</v>
      </c>
      <c r="C2652" s="70"/>
      <c r="D2652" s="72"/>
      <c r="E2652" s="72"/>
      <c r="F2652" s="72" t="s">
        <v>783</v>
      </c>
      <c r="G2652" s="72"/>
      <c r="H2652" s="72"/>
      <c r="I2652" s="72" t="s">
        <v>784</v>
      </c>
      <c r="J2652" s="310"/>
    </row>
    <row r="2653" spans="1:10">
      <c r="A2653" s="68"/>
      <c r="B2653" s="77" t="s">
        <v>785</v>
      </c>
      <c r="C2653" s="68"/>
      <c r="D2653" s="79"/>
      <c r="E2653" s="79"/>
      <c r="F2653" s="79" t="s">
        <v>786</v>
      </c>
      <c r="G2653" s="79"/>
      <c r="H2653" s="79"/>
      <c r="I2653" s="79"/>
      <c r="J2653" s="316"/>
    </row>
    <row r="2654" spans="1:10">
      <c r="A2654" s="68"/>
      <c r="B2654" s="77" t="s">
        <v>787</v>
      </c>
      <c r="C2654" s="68"/>
      <c r="D2654" s="79"/>
      <c r="E2654" s="79"/>
      <c r="F2654" s="79" t="s">
        <v>788</v>
      </c>
      <c r="G2654" s="79"/>
      <c r="H2654" s="79"/>
      <c r="I2654" s="79"/>
      <c r="J2654" s="316"/>
    </row>
    <row r="2655" spans="1:10" ht="14.4" thickBot="1">
      <c r="A2655" s="68"/>
      <c r="B2655" s="84" t="s">
        <v>789</v>
      </c>
      <c r="C2655" s="68"/>
      <c r="D2655" s="79"/>
      <c r="E2655" s="79"/>
      <c r="F2655" s="79"/>
      <c r="G2655" s="79"/>
      <c r="H2655" s="79"/>
      <c r="I2655" s="79"/>
      <c r="J2655" s="317"/>
    </row>
    <row r="2656" spans="1:10">
      <c r="A2656" s="68"/>
      <c r="B2656" s="70"/>
      <c r="C2656" s="70"/>
      <c r="D2656" s="72"/>
      <c r="E2656" s="72"/>
      <c r="F2656" s="72"/>
      <c r="G2656" s="72"/>
      <c r="H2656" s="72"/>
      <c r="I2656" s="72"/>
      <c r="J2656" s="72"/>
    </row>
    <row r="2657" spans="1:10" ht="14.4" thickBot="1">
      <c r="A2657" s="68"/>
      <c r="B2657" s="68"/>
      <c r="C2657" s="68"/>
      <c r="D2657" s="79"/>
      <c r="E2657" s="79"/>
      <c r="F2657" s="79"/>
      <c r="G2657" s="79"/>
      <c r="H2657" s="79"/>
      <c r="I2657" s="79"/>
      <c r="J2657" s="79"/>
    </row>
    <row r="2658" spans="1:10">
      <c r="A2658" s="68"/>
      <c r="B2658" s="69"/>
      <c r="C2658" s="70"/>
      <c r="D2658" s="71" t="s">
        <v>246</v>
      </c>
      <c r="E2658" s="71"/>
      <c r="F2658" s="71"/>
      <c r="G2658" s="72"/>
      <c r="H2658" s="72"/>
      <c r="I2658" s="72"/>
      <c r="J2658" s="310"/>
    </row>
    <row r="2659" spans="1:10">
      <c r="A2659" s="68"/>
      <c r="B2659" s="73" t="s">
        <v>247</v>
      </c>
      <c r="C2659" s="74" t="s">
        <v>69</v>
      </c>
      <c r="D2659" s="75"/>
      <c r="E2659" s="75"/>
      <c r="F2659" s="75"/>
      <c r="G2659" s="75"/>
      <c r="H2659" s="76" t="s">
        <v>759</v>
      </c>
      <c r="I2659" s="75"/>
      <c r="J2659" s="83" t="s">
        <v>248</v>
      </c>
    </row>
    <row r="2660" spans="1:10">
      <c r="A2660" s="68"/>
      <c r="B2660" s="77" t="s">
        <v>183</v>
      </c>
      <c r="C2660" s="78" t="s">
        <v>201</v>
      </c>
      <c r="D2660" s="79"/>
      <c r="E2660" s="79"/>
      <c r="F2660" s="79"/>
      <c r="G2660" s="79"/>
      <c r="H2660" s="80" t="s">
        <v>761</v>
      </c>
      <c r="I2660" s="79"/>
      <c r="J2660" s="311" t="s">
        <v>879</v>
      </c>
    </row>
    <row r="2661" spans="1:10">
      <c r="A2661" s="68"/>
      <c r="B2661" s="73"/>
      <c r="C2661" s="74"/>
      <c r="D2661" s="75"/>
      <c r="E2661" s="76"/>
      <c r="F2661" s="76" t="s">
        <v>249</v>
      </c>
      <c r="G2661" s="76"/>
      <c r="H2661" s="76" t="s">
        <v>250</v>
      </c>
      <c r="I2661" s="76"/>
      <c r="J2661" s="83" t="s">
        <v>762</v>
      </c>
    </row>
    <row r="2662" spans="1:10">
      <c r="A2662" s="68"/>
      <c r="B2662" s="77" t="s">
        <v>247</v>
      </c>
      <c r="C2662" s="78" t="s">
        <v>251</v>
      </c>
      <c r="D2662" s="79"/>
      <c r="E2662" s="80" t="s">
        <v>182</v>
      </c>
      <c r="F2662" s="76" t="s">
        <v>252</v>
      </c>
      <c r="G2662" s="76" t="s">
        <v>253</v>
      </c>
      <c r="H2662" s="76" t="s">
        <v>252</v>
      </c>
      <c r="I2662" s="312" t="s">
        <v>253</v>
      </c>
      <c r="J2662" s="311" t="s">
        <v>763</v>
      </c>
    </row>
    <row r="2663" spans="1:10">
      <c r="A2663" s="68"/>
      <c r="B2663" s="313" t="s">
        <v>474</v>
      </c>
      <c r="C2663" s="74" t="s">
        <v>880</v>
      </c>
      <c r="D2663" s="75"/>
      <c r="E2663" s="76">
        <v>1</v>
      </c>
      <c r="F2663" s="76">
        <v>1</v>
      </c>
      <c r="G2663" s="76">
        <v>0</v>
      </c>
      <c r="H2663" s="76">
        <v>145.13999999999999</v>
      </c>
      <c r="I2663" s="76">
        <v>49.96</v>
      </c>
      <c r="J2663" s="83">
        <f>+ROUND(E2663* ((F2663*H2663) + (G2663*I2663)),2)</f>
        <v>145.13999999999999</v>
      </c>
    </row>
    <row r="2664" spans="1:10">
      <c r="A2664" s="68"/>
      <c r="B2664" s="77" t="s">
        <v>183</v>
      </c>
      <c r="C2664" s="78"/>
      <c r="D2664" s="79"/>
      <c r="E2664" s="80"/>
      <c r="F2664" s="80"/>
      <c r="G2664" s="80"/>
      <c r="H2664" s="80"/>
      <c r="I2664" s="80"/>
      <c r="J2664" s="311"/>
    </row>
    <row r="2665" spans="1:10">
      <c r="A2665" s="68"/>
      <c r="B2665" s="77" t="s">
        <v>183</v>
      </c>
      <c r="C2665" s="78"/>
      <c r="D2665" s="79"/>
      <c r="E2665" s="80"/>
      <c r="F2665" s="80"/>
      <c r="G2665" s="80"/>
      <c r="H2665" s="80"/>
      <c r="I2665" s="80"/>
      <c r="J2665" s="311"/>
    </row>
    <row r="2666" spans="1:10">
      <c r="A2666" s="68"/>
      <c r="B2666" s="77" t="s">
        <v>183</v>
      </c>
      <c r="C2666" s="78"/>
      <c r="D2666" s="79"/>
      <c r="E2666" s="80"/>
      <c r="F2666" s="80"/>
      <c r="G2666" s="80"/>
      <c r="H2666" s="80"/>
      <c r="I2666" s="80"/>
      <c r="J2666" s="311"/>
    </row>
    <row r="2667" spans="1:10">
      <c r="A2667" s="68"/>
      <c r="B2667" s="77" t="s">
        <v>183</v>
      </c>
      <c r="C2667" s="78"/>
      <c r="D2667" s="79"/>
      <c r="E2667" s="80"/>
      <c r="F2667" s="80"/>
      <c r="G2667" s="80"/>
      <c r="H2667" s="80"/>
      <c r="I2667" s="80"/>
      <c r="J2667" s="311"/>
    </row>
    <row r="2668" spans="1:10">
      <c r="A2668" s="68"/>
      <c r="B2668" s="77" t="s">
        <v>183</v>
      </c>
      <c r="C2668" s="78"/>
      <c r="D2668" s="79"/>
      <c r="E2668" s="80"/>
      <c r="F2668" s="80"/>
      <c r="G2668" s="80"/>
      <c r="H2668" s="80"/>
      <c r="I2668" s="80"/>
      <c r="J2668" s="311"/>
    </row>
    <row r="2669" spans="1:10">
      <c r="A2669" s="68"/>
      <c r="B2669" s="77" t="s">
        <v>183</v>
      </c>
      <c r="C2669" s="78"/>
      <c r="D2669" s="79"/>
      <c r="E2669" s="80"/>
      <c r="F2669" s="80"/>
      <c r="G2669" s="80"/>
      <c r="H2669" s="80"/>
      <c r="I2669" s="80"/>
      <c r="J2669" s="311"/>
    </row>
    <row r="2670" spans="1:10">
      <c r="A2670" s="68"/>
      <c r="B2670" s="73"/>
      <c r="C2670" s="81"/>
      <c r="D2670" s="75"/>
      <c r="E2670" s="75"/>
      <c r="F2670" s="75"/>
      <c r="G2670" s="75" t="s">
        <v>764</v>
      </c>
      <c r="H2670" s="75"/>
      <c r="I2670" s="75"/>
      <c r="J2670" s="83">
        <f>+SUBTOTAL(9,J2663:J2669)</f>
        <v>145.13999999999999</v>
      </c>
    </row>
    <row r="2671" spans="1:10">
      <c r="A2671" s="68"/>
      <c r="B2671" s="73" t="s">
        <v>247</v>
      </c>
      <c r="C2671" s="74" t="s">
        <v>765</v>
      </c>
      <c r="D2671" s="75"/>
      <c r="E2671" s="75"/>
      <c r="F2671" s="75"/>
      <c r="G2671" s="75"/>
      <c r="H2671" s="76" t="s">
        <v>182</v>
      </c>
      <c r="I2671" s="76" t="s">
        <v>766</v>
      </c>
      <c r="J2671" s="83" t="s">
        <v>767</v>
      </c>
    </row>
    <row r="2672" spans="1:10">
      <c r="A2672" s="68"/>
      <c r="B2672" s="73" t="s">
        <v>258</v>
      </c>
      <c r="C2672" s="74" t="s">
        <v>259</v>
      </c>
      <c r="D2672" s="75"/>
      <c r="E2672" s="75"/>
      <c r="F2672" s="75"/>
      <c r="G2672" s="75"/>
      <c r="H2672" s="76">
        <v>2</v>
      </c>
      <c r="I2672" s="76">
        <v>21.04</v>
      </c>
      <c r="J2672" s="83">
        <f>+ROUND(H2672*I2672,2)</f>
        <v>42.08</v>
      </c>
    </row>
    <row r="2673" spans="1:10">
      <c r="A2673" s="68"/>
      <c r="B2673" s="77" t="s">
        <v>183</v>
      </c>
      <c r="C2673" s="78"/>
      <c r="D2673" s="79"/>
      <c r="E2673" s="79"/>
      <c r="F2673" s="79"/>
      <c r="G2673" s="79"/>
      <c r="H2673" s="80"/>
      <c r="I2673" s="80"/>
      <c r="J2673" s="311"/>
    </row>
    <row r="2674" spans="1:10">
      <c r="A2674" s="68"/>
      <c r="B2674" s="77" t="s">
        <v>183</v>
      </c>
      <c r="C2674" s="78"/>
      <c r="D2674" s="79"/>
      <c r="E2674" s="79"/>
      <c r="F2674" s="79"/>
      <c r="G2674" s="79"/>
      <c r="H2674" s="80"/>
      <c r="I2674" s="80"/>
      <c r="J2674" s="311"/>
    </row>
    <row r="2675" spans="1:10">
      <c r="A2675" s="68"/>
      <c r="B2675" s="77" t="s">
        <v>183</v>
      </c>
      <c r="C2675" s="78"/>
      <c r="D2675" s="79"/>
      <c r="E2675" s="79"/>
      <c r="F2675" s="79"/>
      <c r="G2675" s="79"/>
      <c r="H2675" s="80"/>
      <c r="I2675" s="80"/>
      <c r="J2675" s="311"/>
    </row>
    <row r="2676" spans="1:10">
      <c r="A2676" s="68"/>
      <c r="B2676" s="77" t="s">
        <v>183</v>
      </c>
      <c r="C2676" s="78"/>
      <c r="D2676" s="79"/>
      <c r="E2676" s="79"/>
      <c r="F2676" s="79"/>
      <c r="G2676" s="79"/>
      <c r="H2676" s="80"/>
      <c r="I2676" s="80"/>
      <c r="J2676" s="311"/>
    </row>
    <row r="2677" spans="1:10">
      <c r="A2677" s="68"/>
      <c r="B2677" s="77" t="s">
        <v>183</v>
      </c>
      <c r="C2677" s="78"/>
      <c r="D2677" s="79"/>
      <c r="E2677" s="79"/>
      <c r="F2677" s="79"/>
      <c r="G2677" s="79"/>
      <c r="H2677" s="80"/>
      <c r="I2677" s="80"/>
      <c r="J2677" s="311"/>
    </row>
    <row r="2678" spans="1:10">
      <c r="A2678" s="68"/>
      <c r="B2678" s="77" t="s">
        <v>183</v>
      </c>
      <c r="C2678" s="78"/>
      <c r="D2678" s="79"/>
      <c r="E2678" s="79"/>
      <c r="F2678" s="79"/>
      <c r="G2678" s="79"/>
      <c r="H2678" s="80"/>
      <c r="I2678" s="80"/>
      <c r="J2678" s="311"/>
    </row>
    <row r="2679" spans="1:10">
      <c r="A2679" s="68"/>
      <c r="B2679" s="73"/>
      <c r="C2679" s="81"/>
      <c r="D2679" s="75"/>
      <c r="E2679" s="75"/>
      <c r="F2679" s="75"/>
      <c r="G2679" s="75" t="s">
        <v>768</v>
      </c>
      <c r="H2679" s="75"/>
      <c r="I2679" s="75"/>
      <c r="J2679" s="83">
        <f>+SUBTOTAL(9,J2672:J2678)</f>
        <v>42.08</v>
      </c>
    </row>
    <row r="2680" spans="1:10">
      <c r="A2680" s="68"/>
      <c r="B2680" s="73"/>
      <c r="C2680" s="81"/>
      <c r="D2680" s="75"/>
      <c r="E2680" s="75"/>
      <c r="F2680" s="75" t="s">
        <v>769</v>
      </c>
      <c r="G2680" s="75"/>
      <c r="H2680" s="75"/>
      <c r="I2680" s="75">
        <v>0</v>
      </c>
      <c r="J2680" s="83">
        <f>+ROUND(I2680*J2679,2)</f>
        <v>0</v>
      </c>
    </row>
    <row r="2681" spans="1:10">
      <c r="A2681" s="68"/>
      <c r="B2681" s="73"/>
      <c r="C2681" s="81"/>
      <c r="D2681" s="75"/>
      <c r="E2681" s="75"/>
      <c r="F2681" s="75" t="s">
        <v>260</v>
      </c>
      <c r="G2681" s="75"/>
      <c r="H2681" s="75"/>
      <c r="I2681" s="75"/>
      <c r="J2681" s="83">
        <f>+SUBTOTAL(9,J2672:J2680)</f>
        <v>42.08</v>
      </c>
    </row>
    <row r="2682" spans="1:10">
      <c r="A2682" s="68"/>
      <c r="B2682" s="82"/>
      <c r="C2682" s="81"/>
      <c r="D2682" s="75"/>
      <c r="E2682" s="75"/>
      <c r="F2682" s="75"/>
      <c r="G2682" s="75" t="s">
        <v>770</v>
      </c>
      <c r="H2682" s="75"/>
      <c r="I2682" s="75"/>
      <c r="J2682" s="315">
        <f>+SUBTOTAL(9,J2663:J2681)</f>
        <v>187.21999999999997</v>
      </c>
    </row>
    <row r="2683" spans="1:10">
      <c r="A2683" s="68"/>
      <c r="B2683" s="82"/>
      <c r="C2683" s="81" t="s">
        <v>261</v>
      </c>
      <c r="D2683" s="75">
        <v>0.43874999999999997</v>
      </c>
      <c r="E2683" s="75"/>
      <c r="F2683" s="75"/>
      <c r="G2683" s="75" t="s">
        <v>262</v>
      </c>
      <c r="H2683" s="75"/>
      <c r="I2683" s="75"/>
      <c r="J2683" s="315">
        <f>+ROUND(J2682/D2683,2)</f>
        <v>426.71</v>
      </c>
    </row>
    <row r="2684" spans="1:10">
      <c r="A2684" s="68"/>
      <c r="B2684" s="73" t="s">
        <v>247</v>
      </c>
      <c r="C2684" s="74" t="s">
        <v>263</v>
      </c>
      <c r="D2684" s="75"/>
      <c r="E2684" s="75"/>
      <c r="F2684" s="75"/>
      <c r="G2684" s="76" t="s">
        <v>248</v>
      </c>
      <c r="H2684" s="76" t="s">
        <v>771</v>
      </c>
      <c r="I2684" s="76" t="s">
        <v>264</v>
      </c>
      <c r="J2684" s="83" t="s">
        <v>772</v>
      </c>
    </row>
    <row r="2685" spans="1:10">
      <c r="A2685" s="68"/>
      <c r="B2685" s="73">
        <v>9199997</v>
      </c>
      <c r="C2685" s="74" t="s">
        <v>773</v>
      </c>
      <c r="D2685" s="75"/>
      <c r="E2685" s="75"/>
      <c r="F2685" s="75"/>
      <c r="G2685" s="76" t="s">
        <v>774</v>
      </c>
      <c r="H2685" s="76">
        <v>426.7</v>
      </c>
      <c r="I2685" s="76">
        <v>2.7799999999999998E-2</v>
      </c>
      <c r="J2685" s="83">
        <f>+ROUND(H2685*I2685,2)</f>
        <v>11.86</v>
      </c>
    </row>
    <row r="2686" spans="1:10">
      <c r="A2686" s="68"/>
      <c r="B2686" s="77" t="s">
        <v>183</v>
      </c>
      <c r="C2686" s="78"/>
      <c r="D2686" s="79"/>
      <c r="E2686" s="79"/>
      <c r="F2686" s="79"/>
      <c r="G2686" s="80"/>
      <c r="H2686" s="80"/>
      <c r="I2686" s="80"/>
      <c r="J2686" s="311"/>
    </row>
    <row r="2687" spans="1:10">
      <c r="A2687" s="68"/>
      <c r="B2687" s="77" t="s">
        <v>183</v>
      </c>
      <c r="C2687" s="78"/>
      <c r="D2687" s="79"/>
      <c r="E2687" s="79"/>
      <c r="F2687" s="79"/>
      <c r="G2687" s="80"/>
      <c r="H2687" s="80"/>
      <c r="I2687" s="80"/>
      <c r="J2687" s="311"/>
    </row>
    <row r="2688" spans="1:10">
      <c r="A2688" s="68"/>
      <c r="B2688" s="77" t="s">
        <v>183</v>
      </c>
      <c r="C2688" s="78"/>
      <c r="D2688" s="79"/>
      <c r="E2688" s="79"/>
      <c r="F2688" s="79"/>
      <c r="G2688" s="80"/>
      <c r="H2688" s="80"/>
      <c r="I2688" s="80"/>
      <c r="J2688" s="311"/>
    </row>
    <row r="2689" spans="1:10">
      <c r="A2689" s="68"/>
      <c r="B2689" s="77" t="s">
        <v>183</v>
      </c>
      <c r="C2689" s="78"/>
      <c r="D2689" s="79"/>
      <c r="E2689" s="79"/>
      <c r="F2689" s="79"/>
      <c r="G2689" s="80"/>
      <c r="H2689" s="80"/>
      <c r="I2689" s="80"/>
      <c r="J2689" s="311"/>
    </row>
    <row r="2690" spans="1:10">
      <c r="A2690" s="68"/>
      <c r="B2690" s="77" t="s">
        <v>183</v>
      </c>
      <c r="C2690" s="78"/>
      <c r="D2690" s="79"/>
      <c r="E2690" s="79"/>
      <c r="F2690" s="79"/>
      <c r="G2690" s="80"/>
      <c r="H2690" s="80"/>
      <c r="I2690" s="80"/>
      <c r="J2690" s="311"/>
    </row>
    <row r="2691" spans="1:10">
      <c r="A2691" s="68"/>
      <c r="B2691" s="77" t="s">
        <v>183</v>
      </c>
      <c r="C2691" s="78"/>
      <c r="D2691" s="79"/>
      <c r="E2691" s="79"/>
      <c r="F2691" s="79"/>
      <c r="G2691" s="80"/>
      <c r="H2691" s="80"/>
      <c r="I2691" s="80"/>
      <c r="J2691" s="311"/>
    </row>
    <row r="2692" spans="1:10">
      <c r="A2692" s="68"/>
      <c r="B2692" s="73"/>
      <c r="C2692" s="81"/>
      <c r="D2692" s="75"/>
      <c r="E2692" s="75"/>
      <c r="F2692" s="75"/>
      <c r="G2692" s="75" t="s">
        <v>268</v>
      </c>
      <c r="H2692" s="75"/>
      <c r="I2692" s="75"/>
      <c r="J2692" s="83">
        <f>+SUBTOTAL(9,J2685:J2691)</f>
        <v>11.86</v>
      </c>
    </row>
    <row r="2693" spans="1:10">
      <c r="A2693" s="68"/>
      <c r="B2693" s="73" t="s">
        <v>247</v>
      </c>
      <c r="C2693" s="74" t="s">
        <v>269</v>
      </c>
      <c r="D2693" s="75"/>
      <c r="E2693" s="75"/>
      <c r="F2693" s="75"/>
      <c r="G2693" s="76" t="s">
        <v>248</v>
      </c>
      <c r="H2693" s="76" t="s">
        <v>771</v>
      </c>
      <c r="I2693" s="76" t="s">
        <v>264</v>
      </c>
      <c r="J2693" s="83" t="s">
        <v>772</v>
      </c>
    </row>
    <row r="2694" spans="1:10">
      <c r="A2694" s="68"/>
      <c r="B2694" s="73" t="s">
        <v>183</v>
      </c>
      <c r="C2694" s="74"/>
      <c r="D2694" s="75"/>
      <c r="E2694" s="75"/>
      <c r="F2694" s="75"/>
      <c r="G2694" s="76"/>
      <c r="H2694" s="76"/>
      <c r="I2694" s="76"/>
      <c r="J2694" s="83"/>
    </row>
    <row r="2695" spans="1:10">
      <c r="A2695" s="68"/>
      <c r="B2695" s="77" t="s">
        <v>183</v>
      </c>
      <c r="C2695" s="78"/>
      <c r="D2695" s="79"/>
      <c r="E2695" s="79"/>
      <c r="F2695" s="79"/>
      <c r="G2695" s="80"/>
      <c r="H2695" s="80"/>
      <c r="I2695" s="80"/>
      <c r="J2695" s="311"/>
    </row>
    <row r="2696" spans="1:10">
      <c r="A2696" s="68"/>
      <c r="B2696" s="77" t="s">
        <v>183</v>
      </c>
      <c r="C2696" s="78"/>
      <c r="D2696" s="79"/>
      <c r="E2696" s="79"/>
      <c r="F2696" s="79"/>
      <c r="G2696" s="80"/>
      <c r="H2696" s="80"/>
      <c r="I2696" s="80"/>
      <c r="J2696" s="311"/>
    </row>
    <row r="2697" spans="1:10">
      <c r="A2697" s="68"/>
      <c r="B2697" s="77" t="s">
        <v>183</v>
      </c>
      <c r="C2697" s="78"/>
      <c r="D2697" s="79"/>
      <c r="E2697" s="79"/>
      <c r="F2697" s="79"/>
      <c r="G2697" s="80"/>
      <c r="H2697" s="80"/>
      <c r="I2697" s="80"/>
      <c r="J2697" s="311"/>
    </row>
    <row r="2698" spans="1:10">
      <c r="A2698" s="68"/>
      <c r="B2698" s="77" t="s">
        <v>183</v>
      </c>
      <c r="C2698" s="78"/>
      <c r="D2698" s="79"/>
      <c r="E2698" s="79"/>
      <c r="F2698" s="79"/>
      <c r="G2698" s="80"/>
      <c r="H2698" s="80"/>
      <c r="I2698" s="80"/>
      <c r="J2698" s="311"/>
    </row>
    <row r="2699" spans="1:10">
      <c r="A2699" s="68"/>
      <c r="B2699" s="73"/>
      <c r="C2699" s="81"/>
      <c r="D2699" s="75"/>
      <c r="E2699" s="75"/>
      <c r="F2699" s="75"/>
      <c r="G2699" s="75" t="s">
        <v>270</v>
      </c>
      <c r="H2699" s="75"/>
      <c r="I2699" s="75"/>
      <c r="J2699" s="83">
        <f>+SUBTOTAL(9,J2694:J2698)</f>
        <v>0</v>
      </c>
    </row>
    <row r="2700" spans="1:10">
      <c r="A2700" s="68"/>
      <c r="B2700" s="73" t="s">
        <v>247</v>
      </c>
      <c r="C2700" s="74" t="s">
        <v>273</v>
      </c>
      <c r="D2700" s="76" t="s">
        <v>274</v>
      </c>
      <c r="E2700" s="76" t="s">
        <v>777</v>
      </c>
      <c r="F2700" s="76" t="s">
        <v>778</v>
      </c>
      <c r="G2700" s="76" t="s">
        <v>779</v>
      </c>
      <c r="H2700" s="76" t="s">
        <v>780</v>
      </c>
      <c r="I2700" s="76" t="s">
        <v>264</v>
      </c>
      <c r="J2700" s="83" t="s">
        <v>781</v>
      </c>
    </row>
    <row r="2701" spans="1:10">
      <c r="A2701" s="68"/>
      <c r="B2701" s="73" t="s">
        <v>183</v>
      </c>
      <c r="C2701" s="74"/>
      <c r="D2701" s="76"/>
      <c r="E2701" s="76"/>
      <c r="F2701" s="76"/>
      <c r="G2701" s="76"/>
      <c r="H2701" s="76"/>
      <c r="I2701" s="76"/>
      <c r="J2701" s="83"/>
    </row>
    <row r="2702" spans="1:10">
      <c r="A2702" s="68"/>
      <c r="B2702" s="77" t="s">
        <v>183</v>
      </c>
      <c r="C2702" s="78"/>
      <c r="D2702" s="80"/>
      <c r="E2702" s="80"/>
      <c r="F2702" s="80"/>
      <c r="G2702" s="80"/>
      <c r="H2702" s="80"/>
      <c r="I2702" s="80"/>
      <c r="J2702" s="311"/>
    </row>
    <row r="2703" spans="1:10">
      <c r="A2703" s="68"/>
      <c r="B2703" s="77" t="s">
        <v>183</v>
      </c>
      <c r="C2703" s="78"/>
      <c r="D2703" s="80"/>
      <c r="E2703" s="80"/>
      <c r="F2703" s="80"/>
      <c r="G2703" s="80"/>
      <c r="H2703" s="80"/>
      <c r="I2703" s="80"/>
      <c r="J2703" s="311"/>
    </row>
    <row r="2704" spans="1:10">
      <c r="A2704" s="68"/>
      <c r="B2704" s="77" t="s">
        <v>183</v>
      </c>
      <c r="C2704" s="78"/>
      <c r="D2704" s="80"/>
      <c r="E2704" s="80"/>
      <c r="F2704" s="80"/>
      <c r="G2704" s="80"/>
      <c r="H2704" s="80"/>
      <c r="I2704" s="80"/>
      <c r="J2704" s="311"/>
    </row>
    <row r="2705" spans="1:10">
      <c r="A2705" s="68"/>
      <c r="B2705" s="77" t="s">
        <v>183</v>
      </c>
      <c r="C2705" s="78"/>
      <c r="D2705" s="80"/>
      <c r="E2705" s="80"/>
      <c r="F2705" s="80"/>
      <c r="G2705" s="80"/>
      <c r="H2705" s="80"/>
      <c r="I2705" s="80"/>
      <c r="J2705" s="311"/>
    </row>
    <row r="2706" spans="1:10">
      <c r="A2706" s="68"/>
      <c r="B2706" s="77" t="s">
        <v>183</v>
      </c>
      <c r="C2706" s="78"/>
      <c r="D2706" s="80"/>
      <c r="E2706" s="80"/>
      <c r="F2706" s="80"/>
      <c r="G2706" s="80"/>
      <c r="H2706" s="80"/>
      <c r="I2706" s="80"/>
      <c r="J2706" s="311"/>
    </row>
    <row r="2707" spans="1:10">
      <c r="A2707" s="68"/>
      <c r="B2707" s="77" t="s">
        <v>183</v>
      </c>
      <c r="C2707" s="78"/>
      <c r="D2707" s="80"/>
      <c r="E2707" s="80"/>
      <c r="F2707" s="80"/>
      <c r="G2707" s="80"/>
      <c r="H2707" s="80"/>
      <c r="I2707" s="80"/>
      <c r="J2707" s="311"/>
    </row>
    <row r="2708" spans="1:10">
      <c r="A2708" s="68"/>
      <c r="B2708" s="73"/>
      <c r="C2708" s="81"/>
      <c r="D2708" s="75"/>
      <c r="E2708" s="75"/>
      <c r="F2708" s="75"/>
      <c r="G2708" s="75" t="s">
        <v>277</v>
      </c>
      <c r="H2708" s="75"/>
      <c r="I2708" s="75"/>
      <c r="J2708" s="83">
        <f>+SUBTOTAL(9,J2701:J2707)</f>
        <v>0</v>
      </c>
    </row>
    <row r="2709" spans="1:10">
      <c r="A2709" s="68"/>
      <c r="B2709" s="73" t="s">
        <v>278</v>
      </c>
      <c r="C2709" s="81"/>
      <c r="D2709" s="75"/>
      <c r="E2709" s="75"/>
      <c r="F2709" s="75"/>
      <c r="G2709" s="75"/>
      <c r="H2709" s="75"/>
      <c r="I2709" s="75"/>
      <c r="J2709" s="83">
        <f>+SUBTOTAL(9,J2683:J2707)</f>
        <v>438.57</v>
      </c>
    </row>
    <row r="2710" spans="1:10">
      <c r="A2710" s="68"/>
      <c r="B2710" s="73" t="s">
        <v>279</v>
      </c>
      <c r="C2710" s="81"/>
      <c r="D2710" s="75">
        <v>0</v>
      </c>
      <c r="E2710" s="75"/>
      <c r="F2710" s="75"/>
      <c r="G2710" s="75"/>
      <c r="H2710" s="75"/>
      <c r="I2710" s="75"/>
      <c r="J2710" s="83">
        <f>+ROUND(J2709*D2710/100,2)</f>
        <v>0</v>
      </c>
    </row>
    <row r="2711" spans="1:10" ht="14.4" thickBot="1">
      <c r="A2711" s="68"/>
      <c r="B2711" s="73" t="s">
        <v>280</v>
      </c>
      <c r="C2711" s="81"/>
      <c r="D2711" s="75"/>
      <c r="E2711" s="75"/>
      <c r="F2711" s="75"/>
      <c r="G2711" s="75"/>
      <c r="H2711" s="75"/>
      <c r="I2711" s="75"/>
      <c r="J2711" s="83">
        <f>+J2709+ J2710</f>
        <v>438.57</v>
      </c>
    </row>
    <row r="2712" spans="1:10">
      <c r="A2712" s="68"/>
      <c r="B2712" s="69" t="s">
        <v>213</v>
      </c>
      <c r="C2712" s="70"/>
      <c r="D2712" s="72"/>
      <c r="E2712" s="72"/>
      <c r="F2712" s="72" t="s">
        <v>783</v>
      </c>
      <c r="G2712" s="72"/>
      <c r="H2712" s="72"/>
      <c r="I2712" s="72" t="s">
        <v>784</v>
      </c>
      <c r="J2712" s="310"/>
    </row>
    <row r="2713" spans="1:10">
      <c r="A2713" s="68"/>
      <c r="B2713" s="77" t="s">
        <v>785</v>
      </c>
      <c r="C2713" s="68"/>
      <c r="D2713" s="79"/>
      <c r="E2713" s="79"/>
      <c r="F2713" s="79" t="s">
        <v>786</v>
      </c>
      <c r="G2713" s="79"/>
      <c r="H2713" s="79"/>
      <c r="I2713" s="79"/>
      <c r="J2713" s="316"/>
    </row>
    <row r="2714" spans="1:10">
      <c r="A2714" s="68"/>
      <c r="B2714" s="77" t="s">
        <v>787</v>
      </c>
      <c r="C2714" s="68"/>
      <c r="D2714" s="79"/>
      <c r="E2714" s="79"/>
      <c r="F2714" s="79" t="s">
        <v>788</v>
      </c>
      <c r="G2714" s="79"/>
      <c r="H2714" s="79"/>
      <c r="I2714" s="79"/>
      <c r="J2714" s="316"/>
    </row>
    <row r="2715" spans="1:10" ht="14.4" thickBot="1">
      <c r="A2715" s="68"/>
      <c r="B2715" s="84" t="s">
        <v>789</v>
      </c>
      <c r="C2715" s="68"/>
      <c r="D2715" s="79"/>
      <c r="E2715" s="79"/>
      <c r="F2715" s="79"/>
      <c r="G2715" s="79"/>
      <c r="H2715" s="79"/>
      <c r="I2715" s="79"/>
      <c r="J2715" s="317"/>
    </row>
    <row r="2716" spans="1:10">
      <c r="A2716" s="68"/>
      <c r="B2716" s="70"/>
      <c r="C2716" s="70"/>
      <c r="D2716" s="72"/>
      <c r="E2716" s="72"/>
      <c r="F2716" s="72"/>
      <c r="G2716" s="72"/>
      <c r="H2716" s="72"/>
      <c r="I2716" s="72"/>
      <c r="J2716" s="72"/>
    </row>
    <row r="2717" spans="1:10" ht="14.4" thickBot="1">
      <c r="A2717" s="68"/>
      <c r="B2717" s="68"/>
      <c r="C2717" s="68"/>
      <c r="D2717" s="79"/>
      <c r="E2717" s="79"/>
      <c r="F2717" s="79"/>
      <c r="G2717" s="79"/>
      <c r="H2717" s="79"/>
      <c r="I2717" s="79"/>
      <c r="J2717" s="79"/>
    </row>
    <row r="2718" spans="1:10">
      <c r="A2718" s="68"/>
      <c r="B2718" s="69"/>
      <c r="C2718" s="70"/>
      <c r="D2718" s="71" t="s">
        <v>246</v>
      </c>
      <c r="E2718" s="71"/>
      <c r="F2718" s="71"/>
      <c r="G2718" s="72"/>
      <c r="H2718" s="72"/>
      <c r="I2718" s="72"/>
      <c r="J2718" s="310"/>
    </row>
    <row r="2719" spans="1:10">
      <c r="A2719" s="68"/>
      <c r="B2719" s="73" t="s">
        <v>247</v>
      </c>
      <c r="C2719" s="74" t="s">
        <v>69</v>
      </c>
      <c r="D2719" s="75"/>
      <c r="E2719" s="75"/>
      <c r="F2719" s="75"/>
      <c r="G2719" s="75"/>
      <c r="H2719" s="76" t="s">
        <v>759</v>
      </c>
      <c r="I2719" s="75"/>
      <c r="J2719" s="83" t="s">
        <v>248</v>
      </c>
    </row>
    <row r="2720" spans="1:10">
      <c r="A2720" s="68"/>
      <c r="B2720" s="77" t="s">
        <v>183</v>
      </c>
      <c r="C2720" s="78" t="s">
        <v>881</v>
      </c>
      <c r="D2720" s="79"/>
      <c r="E2720" s="79"/>
      <c r="F2720" s="79"/>
      <c r="G2720" s="79"/>
      <c r="H2720" s="80" t="s">
        <v>761</v>
      </c>
      <c r="I2720" s="79"/>
      <c r="J2720" s="311" t="s">
        <v>186</v>
      </c>
    </row>
    <row r="2721" spans="1:10">
      <c r="A2721" s="68"/>
      <c r="B2721" s="73"/>
      <c r="C2721" s="74"/>
      <c r="D2721" s="75"/>
      <c r="E2721" s="76"/>
      <c r="F2721" s="76" t="s">
        <v>249</v>
      </c>
      <c r="G2721" s="76"/>
      <c r="H2721" s="76" t="s">
        <v>250</v>
      </c>
      <c r="I2721" s="76"/>
      <c r="J2721" s="83" t="s">
        <v>762</v>
      </c>
    </row>
    <row r="2722" spans="1:10">
      <c r="A2722" s="68"/>
      <c r="B2722" s="77" t="s">
        <v>247</v>
      </c>
      <c r="C2722" s="78" t="s">
        <v>251</v>
      </c>
      <c r="D2722" s="79"/>
      <c r="E2722" s="80" t="s">
        <v>182</v>
      </c>
      <c r="F2722" s="76" t="s">
        <v>252</v>
      </c>
      <c r="G2722" s="76" t="s">
        <v>253</v>
      </c>
      <c r="H2722" s="76" t="s">
        <v>252</v>
      </c>
      <c r="I2722" s="312" t="s">
        <v>253</v>
      </c>
      <c r="J2722" s="311" t="s">
        <v>763</v>
      </c>
    </row>
    <row r="2723" spans="1:10">
      <c r="A2723" s="68"/>
      <c r="B2723" s="73" t="s">
        <v>183</v>
      </c>
      <c r="C2723" s="74"/>
      <c r="D2723" s="75"/>
      <c r="E2723" s="76"/>
      <c r="F2723" s="76"/>
      <c r="G2723" s="76"/>
      <c r="H2723" s="76"/>
      <c r="I2723" s="76"/>
      <c r="J2723" s="83"/>
    </row>
    <row r="2724" spans="1:10">
      <c r="A2724" s="68"/>
      <c r="B2724" s="77" t="s">
        <v>183</v>
      </c>
      <c r="C2724" s="78"/>
      <c r="D2724" s="79"/>
      <c r="E2724" s="80"/>
      <c r="F2724" s="80"/>
      <c r="G2724" s="80"/>
      <c r="H2724" s="80"/>
      <c r="I2724" s="80"/>
      <c r="J2724" s="311"/>
    </row>
    <row r="2725" spans="1:10">
      <c r="A2725" s="68"/>
      <c r="B2725" s="77" t="s">
        <v>183</v>
      </c>
      <c r="C2725" s="78"/>
      <c r="D2725" s="79"/>
      <c r="E2725" s="80"/>
      <c r="F2725" s="80"/>
      <c r="G2725" s="80"/>
      <c r="H2725" s="80"/>
      <c r="I2725" s="80"/>
      <c r="J2725" s="311"/>
    </row>
    <row r="2726" spans="1:10">
      <c r="A2726" s="68"/>
      <c r="B2726" s="77" t="s">
        <v>183</v>
      </c>
      <c r="C2726" s="78"/>
      <c r="D2726" s="79"/>
      <c r="E2726" s="80"/>
      <c r="F2726" s="80"/>
      <c r="G2726" s="80"/>
      <c r="H2726" s="80"/>
      <c r="I2726" s="80"/>
      <c r="J2726" s="311"/>
    </row>
    <row r="2727" spans="1:10">
      <c r="A2727" s="68"/>
      <c r="B2727" s="77" t="s">
        <v>183</v>
      </c>
      <c r="C2727" s="78"/>
      <c r="D2727" s="79"/>
      <c r="E2727" s="80"/>
      <c r="F2727" s="80"/>
      <c r="G2727" s="80"/>
      <c r="H2727" s="80"/>
      <c r="I2727" s="80"/>
      <c r="J2727" s="311"/>
    </row>
    <row r="2728" spans="1:10">
      <c r="A2728" s="68"/>
      <c r="B2728" s="77" t="s">
        <v>183</v>
      </c>
      <c r="C2728" s="78"/>
      <c r="D2728" s="79"/>
      <c r="E2728" s="80"/>
      <c r="F2728" s="80"/>
      <c r="G2728" s="80"/>
      <c r="H2728" s="80"/>
      <c r="I2728" s="80"/>
      <c r="J2728" s="311"/>
    </row>
    <row r="2729" spans="1:10">
      <c r="A2729" s="68"/>
      <c r="B2729" s="77" t="s">
        <v>183</v>
      </c>
      <c r="C2729" s="78"/>
      <c r="D2729" s="79"/>
      <c r="E2729" s="80"/>
      <c r="F2729" s="80"/>
      <c r="G2729" s="80"/>
      <c r="H2729" s="80"/>
      <c r="I2729" s="80"/>
      <c r="J2729" s="311"/>
    </row>
    <row r="2730" spans="1:10">
      <c r="A2730" s="68"/>
      <c r="B2730" s="73"/>
      <c r="C2730" s="81"/>
      <c r="D2730" s="75"/>
      <c r="E2730" s="75"/>
      <c r="F2730" s="75"/>
      <c r="G2730" s="75" t="s">
        <v>764</v>
      </c>
      <c r="H2730" s="75"/>
      <c r="I2730" s="75"/>
      <c r="J2730" s="83">
        <f>+SUBTOTAL(9,J2723:J2729)</f>
        <v>0</v>
      </c>
    </row>
    <row r="2731" spans="1:10">
      <c r="A2731" s="68"/>
      <c r="B2731" s="73" t="s">
        <v>247</v>
      </c>
      <c r="C2731" s="74" t="s">
        <v>765</v>
      </c>
      <c r="D2731" s="75"/>
      <c r="E2731" s="75"/>
      <c r="F2731" s="75"/>
      <c r="G2731" s="75"/>
      <c r="H2731" s="76" t="s">
        <v>182</v>
      </c>
      <c r="I2731" s="76" t="s">
        <v>766</v>
      </c>
      <c r="J2731" s="83" t="s">
        <v>767</v>
      </c>
    </row>
    <row r="2732" spans="1:10">
      <c r="A2732" s="68"/>
      <c r="B2732" s="73" t="s">
        <v>258</v>
      </c>
      <c r="C2732" s="74" t="s">
        <v>259</v>
      </c>
      <c r="D2732" s="75"/>
      <c r="E2732" s="75"/>
      <c r="F2732" s="75"/>
      <c r="G2732" s="75"/>
      <c r="H2732" s="76">
        <v>10</v>
      </c>
      <c r="I2732" s="76">
        <v>21.04</v>
      </c>
      <c r="J2732" s="83">
        <f>+ROUND(H2732*I2732,2)</f>
        <v>210.4</v>
      </c>
    </row>
    <row r="2733" spans="1:10">
      <c r="A2733" s="68"/>
      <c r="B2733" s="77" t="s">
        <v>183</v>
      </c>
      <c r="C2733" s="78"/>
      <c r="D2733" s="79"/>
      <c r="E2733" s="79"/>
      <c r="F2733" s="79"/>
      <c r="G2733" s="79"/>
      <c r="H2733" s="80"/>
      <c r="I2733" s="80"/>
      <c r="J2733" s="311"/>
    </row>
    <row r="2734" spans="1:10">
      <c r="A2734" s="68"/>
      <c r="B2734" s="77" t="s">
        <v>183</v>
      </c>
      <c r="C2734" s="78"/>
      <c r="D2734" s="79"/>
      <c r="E2734" s="79"/>
      <c r="F2734" s="79"/>
      <c r="G2734" s="79"/>
      <c r="H2734" s="80"/>
      <c r="I2734" s="80"/>
      <c r="J2734" s="311"/>
    </row>
    <row r="2735" spans="1:10">
      <c r="A2735" s="68"/>
      <c r="B2735" s="77" t="s">
        <v>183</v>
      </c>
      <c r="C2735" s="78"/>
      <c r="D2735" s="79"/>
      <c r="E2735" s="79"/>
      <c r="F2735" s="79"/>
      <c r="G2735" s="79"/>
      <c r="H2735" s="80"/>
      <c r="I2735" s="80"/>
      <c r="J2735" s="311"/>
    </row>
    <row r="2736" spans="1:10">
      <c r="A2736" s="68"/>
      <c r="B2736" s="77" t="s">
        <v>183</v>
      </c>
      <c r="C2736" s="78"/>
      <c r="D2736" s="79"/>
      <c r="E2736" s="79"/>
      <c r="F2736" s="79"/>
      <c r="G2736" s="79"/>
      <c r="H2736" s="80"/>
      <c r="I2736" s="80"/>
      <c r="J2736" s="311"/>
    </row>
    <row r="2737" spans="1:10">
      <c r="A2737" s="68"/>
      <c r="B2737" s="77" t="s">
        <v>183</v>
      </c>
      <c r="C2737" s="78"/>
      <c r="D2737" s="79"/>
      <c r="E2737" s="79"/>
      <c r="F2737" s="79"/>
      <c r="G2737" s="79"/>
      <c r="H2737" s="80"/>
      <c r="I2737" s="80"/>
      <c r="J2737" s="311"/>
    </row>
    <row r="2738" spans="1:10">
      <c r="A2738" s="68"/>
      <c r="B2738" s="77" t="s">
        <v>183</v>
      </c>
      <c r="C2738" s="78"/>
      <c r="D2738" s="79"/>
      <c r="E2738" s="79"/>
      <c r="F2738" s="79"/>
      <c r="G2738" s="79"/>
      <c r="H2738" s="80"/>
      <c r="I2738" s="80"/>
      <c r="J2738" s="311"/>
    </row>
    <row r="2739" spans="1:10">
      <c r="A2739" s="68"/>
      <c r="B2739" s="73"/>
      <c r="C2739" s="81"/>
      <c r="D2739" s="75"/>
      <c r="E2739" s="75"/>
      <c r="F2739" s="75"/>
      <c r="G2739" s="75" t="s">
        <v>768</v>
      </c>
      <c r="H2739" s="75"/>
      <c r="I2739" s="75"/>
      <c r="J2739" s="83">
        <f>+SUBTOTAL(9,J2732:J2738)</f>
        <v>210.4</v>
      </c>
    </row>
    <row r="2740" spans="1:10">
      <c r="A2740" s="68"/>
      <c r="B2740" s="73"/>
      <c r="C2740" s="81"/>
      <c r="D2740" s="75"/>
      <c r="E2740" s="75"/>
      <c r="F2740" s="75" t="s">
        <v>769</v>
      </c>
      <c r="G2740" s="75"/>
      <c r="H2740" s="75"/>
      <c r="I2740" s="75">
        <v>0</v>
      </c>
      <c r="J2740" s="83">
        <f>+ROUND(I2740*J2739,2)</f>
        <v>0</v>
      </c>
    </row>
    <row r="2741" spans="1:10">
      <c r="A2741" s="68"/>
      <c r="B2741" s="73"/>
      <c r="C2741" s="81"/>
      <c r="D2741" s="75"/>
      <c r="E2741" s="75"/>
      <c r="F2741" s="75" t="s">
        <v>260</v>
      </c>
      <c r="G2741" s="75"/>
      <c r="H2741" s="75"/>
      <c r="I2741" s="75"/>
      <c r="J2741" s="83">
        <f>+SUBTOTAL(9,J2732:J2740)</f>
        <v>210.4</v>
      </c>
    </row>
    <row r="2742" spans="1:10">
      <c r="A2742" s="68"/>
      <c r="B2742" s="82"/>
      <c r="C2742" s="81"/>
      <c r="D2742" s="75"/>
      <c r="E2742" s="75"/>
      <c r="F2742" s="75"/>
      <c r="G2742" s="75" t="s">
        <v>770</v>
      </c>
      <c r="H2742" s="75"/>
      <c r="I2742" s="75"/>
      <c r="J2742" s="315">
        <f>+SUBTOTAL(9,J2723:J2741)</f>
        <v>210.4</v>
      </c>
    </row>
    <row r="2743" spans="1:10">
      <c r="A2743" s="68"/>
      <c r="B2743" s="82"/>
      <c r="C2743" s="81" t="s">
        <v>261</v>
      </c>
      <c r="D2743" s="75">
        <v>300</v>
      </c>
      <c r="E2743" s="75"/>
      <c r="F2743" s="75"/>
      <c r="G2743" s="75" t="s">
        <v>262</v>
      </c>
      <c r="H2743" s="75"/>
      <c r="I2743" s="75"/>
      <c r="J2743" s="315">
        <f>+ROUND(J2742/D2743,2)</f>
        <v>0.7</v>
      </c>
    </row>
    <row r="2744" spans="1:10">
      <c r="A2744" s="68"/>
      <c r="B2744" s="73" t="s">
        <v>247</v>
      </c>
      <c r="C2744" s="74" t="s">
        <v>263</v>
      </c>
      <c r="D2744" s="75"/>
      <c r="E2744" s="75"/>
      <c r="F2744" s="75"/>
      <c r="G2744" s="76" t="s">
        <v>248</v>
      </c>
      <c r="H2744" s="76" t="s">
        <v>771</v>
      </c>
      <c r="I2744" s="76" t="s">
        <v>264</v>
      </c>
      <c r="J2744" s="83" t="s">
        <v>772</v>
      </c>
    </row>
    <row r="2745" spans="1:10">
      <c r="A2745" s="68"/>
      <c r="B2745" s="73">
        <v>9199997</v>
      </c>
      <c r="C2745" s="74" t="s">
        <v>773</v>
      </c>
      <c r="D2745" s="75"/>
      <c r="E2745" s="75"/>
      <c r="F2745" s="75"/>
      <c r="G2745" s="76" t="s">
        <v>774</v>
      </c>
      <c r="H2745" s="76">
        <v>0.7</v>
      </c>
      <c r="I2745" s="76">
        <v>2.7799999999999998E-2</v>
      </c>
      <c r="J2745" s="83">
        <f>+ROUND(H2745*I2745,2)</f>
        <v>0.02</v>
      </c>
    </row>
    <row r="2746" spans="1:10">
      <c r="A2746" s="68"/>
      <c r="B2746" s="77" t="s">
        <v>183</v>
      </c>
      <c r="C2746" s="78"/>
      <c r="D2746" s="79"/>
      <c r="E2746" s="79"/>
      <c r="F2746" s="79"/>
      <c r="G2746" s="80"/>
      <c r="H2746" s="80"/>
      <c r="I2746" s="80"/>
      <c r="J2746" s="311"/>
    </row>
    <row r="2747" spans="1:10">
      <c r="A2747" s="68"/>
      <c r="B2747" s="77" t="s">
        <v>183</v>
      </c>
      <c r="C2747" s="78"/>
      <c r="D2747" s="79"/>
      <c r="E2747" s="79"/>
      <c r="F2747" s="79"/>
      <c r="G2747" s="80"/>
      <c r="H2747" s="80"/>
      <c r="I2747" s="80"/>
      <c r="J2747" s="311"/>
    </row>
    <row r="2748" spans="1:10">
      <c r="A2748" s="68"/>
      <c r="B2748" s="77" t="s">
        <v>183</v>
      </c>
      <c r="C2748" s="78"/>
      <c r="D2748" s="79"/>
      <c r="E2748" s="79"/>
      <c r="F2748" s="79"/>
      <c r="G2748" s="80"/>
      <c r="H2748" s="80"/>
      <c r="I2748" s="80"/>
      <c r="J2748" s="311"/>
    </row>
    <row r="2749" spans="1:10">
      <c r="A2749" s="68"/>
      <c r="B2749" s="77" t="s">
        <v>183</v>
      </c>
      <c r="C2749" s="78"/>
      <c r="D2749" s="79"/>
      <c r="E2749" s="79"/>
      <c r="F2749" s="79"/>
      <c r="G2749" s="80"/>
      <c r="H2749" s="80"/>
      <c r="I2749" s="80"/>
      <c r="J2749" s="311"/>
    </row>
    <row r="2750" spans="1:10">
      <c r="A2750" s="68"/>
      <c r="B2750" s="77" t="s">
        <v>183</v>
      </c>
      <c r="C2750" s="78"/>
      <c r="D2750" s="79"/>
      <c r="E2750" s="79"/>
      <c r="F2750" s="79"/>
      <c r="G2750" s="80"/>
      <c r="H2750" s="80"/>
      <c r="I2750" s="80"/>
      <c r="J2750" s="311"/>
    </row>
    <row r="2751" spans="1:10">
      <c r="A2751" s="68"/>
      <c r="B2751" s="77" t="s">
        <v>183</v>
      </c>
      <c r="C2751" s="78"/>
      <c r="D2751" s="79"/>
      <c r="E2751" s="79"/>
      <c r="F2751" s="79"/>
      <c r="G2751" s="80"/>
      <c r="H2751" s="80"/>
      <c r="I2751" s="80"/>
      <c r="J2751" s="311"/>
    </row>
    <row r="2752" spans="1:10">
      <c r="A2752" s="68"/>
      <c r="B2752" s="73"/>
      <c r="C2752" s="81"/>
      <c r="D2752" s="75"/>
      <c r="E2752" s="75"/>
      <c r="F2752" s="75"/>
      <c r="G2752" s="75" t="s">
        <v>268</v>
      </c>
      <c r="H2752" s="75"/>
      <c r="I2752" s="75"/>
      <c r="J2752" s="83">
        <f>+SUBTOTAL(9,J2745:J2751)</f>
        <v>0.02</v>
      </c>
    </row>
    <row r="2753" spans="1:10">
      <c r="A2753" s="68"/>
      <c r="B2753" s="73" t="s">
        <v>247</v>
      </c>
      <c r="C2753" s="74" t="s">
        <v>269</v>
      </c>
      <c r="D2753" s="75"/>
      <c r="E2753" s="75"/>
      <c r="F2753" s="75"/>
      <c r="G2753" s="76" t="s">
        <v>248</v>
      </c>
      <c r="H2753" s="76" t="s">
        <v>771</v>
      </c>
      <c r="I2753" s="76" t="s">
        <v>264</v>
      </c>
      <c r="J2753" s="83" t="s">
        <v>772</v>
      </c>
    </row>
    <row r="2754" spans="1:10">
      <c r="A2754" s="68"/>
      <c r="B2754" s="73" t="s">
        <v>183</v>
      </c>
      <c r="C2754" s="74"/>
      <c r="D2754" s="75"/>
      <c r="E2754" s="75"/>
      <c r="F2754" s="75"/>
      <c r="G2754" s="76"/>
      <c r="H2754" s="76"/>
      <c r="I2754" s="76"/>
      <c r="J2754" s="83"/>
    </row>
    <row r="2755" spans="1:10">
      <c r="A2755" s="68"/>
      <c r="B2755" s="77" t="s">
        <v>183</v>
      </c>
      <c r="C2755" s="78"/>
      <c r="D2755" s="79"/>
      <c r="E2755" s="79"/>
      <c r="F2755" s="79"/>
      <c r="G2755" s="80"/>
      <c r="H2755" s="80"/>
      <c r="I2755" s="80"/>
      <c r="J2755" s="311"/>
    </row>
    <row r="2756" spans="1:10">
      <c r="A2756" s="68"/>
      <c r="B2756" s="77" t="s">
        <v>183</v>
      </c>
      <c r="C2756" s="78"/>
      <c r="D2756" s="79"/>
      <c r="E2756" s="79"/>
      <c r="F2756" s="79"/>
      <c r="G2756" s="80"/>
      <c r="H2756" s="80"/>
      <c r="I2756" s="80"/>
      <c r="J2756" s="311"/>
    </row>
    <row r="2757" spans="1:10">
      <c r="A2757" s="68"/>
      <c r="B2757" s="77" t="s">
        <v>183</v>
      </c>
      <c r="C2757" s="78"/>
      <c r="D2757" s="79"/>
      <c r="E2757" s="79"/>
      <c r="F2757" s="79"/>
      <c r="G2757" s="80"/>
      <c r="H2757" s="80"/>
      <c r="I2757" s="80"/>
      <c r="J2757" s="311"/>
    </row>
    <row r="2758" spans="1:10">
      <c r="A2758" s="68"/>
      <c r="B2758" s="77" t="s">
        <v>183</v>
      </c>
      <c r="C2758" s="78"/>
      <c r="D2758" s="79"/>
      <c r="E2758" s="79"/>
      <c r="F2758" s="79"/>
      <c r="G2758" s="80"/>
      <c r="H2758" s="80"/>
      <c r="I2758" s="80"/>
      <c r="J2758" s="311"/>
    </row>
    <row r="2759" spans="1:10">
      <c r="A2759" s="68"/>
      <c r="B2759" s="73"/>
      <c r="C2759" s="81"/>
      <c r="D2759" s="75"/>
      <c r="E2759" s="75"/>
      <c r="F2759" s="75"/>
      <c r="G2759" s="75" t="s">
        <v>270</v>
      </c>
      <c r="H2759" s="75"/>
      <c r="I2759" s="75"/>
      <c r="J2759" s="83">
        <f>+SUBTOTAL(9,J2754:J2758)</f>
        <v>0</v>
      </c>
    </row>
    <row r="2760" spans="1:10">
      <c r="A2760" s="68"/>
      <c r="B2760" s="73" t="s">
        <v>247</v>
      </c>
      <c r="C2760" s="74" t="s">
        <v>273</v>
      </c>
      <c r="D2760" s="76" t="s">
        <v>274</v>
      </c>
      <c r="E2760" s="76" t="s">
        <v>777</v>
      </c>
      <c r="F2760" s="76" t="s">
        <v>778</v>
      </c>
      <c r="G2760" s="76" t="s">
        <v>779</v>
      </c>
      <c r="H2760" s="76" t="s">
        <v>780</v>
      </c>
      <c r="I2760" s="76" t="s">
        <v>264</v>
      </c>
      <c r="J2760" s="83" t="s">
        <v>781</v>
      </c>
    </row>
    <row r="2761" spans="1:10">
      <c r="A2761" s="68"/>
      <c r="B2761" s="73" t="s">
        <v>183</v>
      </c>
      <c r="C2761" s="74"/>
      <c r="D2761" s="76"/>
      <c r="E2761" s="76"/>
      <c r="F2761" s="76"/>
      <c r="G2761" s="76"/>
      <c r="H2761" s="76"/>
      <c r="I2761" s="76"/>
      <c r="J2761" s="83"/>
    </row>
    <row r="2762" spans="1:10">
      <c r="A2762" s="68"/>
      <c r="B2762" s="77" t="s">
        <v>183</v>
      </c>
      <c r="C2762" s="78"/>
      <c r="D2762" s="80"/>
      <c r="E2762" s="80"/>
      <c r="F2762" s="80"/>
      <c r="G2762" s="80"/>
      <c r="H2762" s="80"/>
      <c r="I2762" s="80"/>
      <c r="J2762" s="311"/>
    </row>
    <row r="2763" spans="1:10">
      <c r="A2763" s="68"/>
      <c r="B2763" s="77" t="s">
        <v>183</v>
      </c>
      <c r="C2763" s="78"/>
      <c r="D2763" s="80"/>
      <c r="E2763" s="80"/>
      <c r="F2763" s="80"/>
      <c r="G2763" s="80"/>
      <c r="H2763" s="80"/>
      <c r="I2763" s="80"/>
      <c r="J2763" s="311"/>
    </row>
    <row r="2764" spans="1:10">
      <c r="A2764" s="68"/>
      <c r="B2764" s="77" t="s">
        <v>183</v>
      </c>
      <c r="C2764" s="78"/>
      <c r="D2764" s="80"/>
      <c r="E2764" s="80"/>
      <c r="F2764" s="80"/>
      <c r="G2764" s="80"/>
      <c r="H2764" s="80"/>
      <c r="I2764" s="80"/>
      <c r="J2764" s="311"/>
    </row>
    <row r="2765" spans="1:10">
      <c r="A2765" s="68"/>
      <c r="B2765" s="77" t="s">
        <v>183</v>
      </c>
      <c r="C2765" s="78"/>
      <c r="D2765" s="80"/>
      <c r="E2765" s="80"/>
      <c r="F2765" s="80"/>
      <c r="G2765" s="80"/>
      <c r="H2765" s="80"/>
      <c r="I2765" s="80"/>
      <c r="J2765" s="311"/>
    </row>
    <row r="2766" spans="1:10">
      <c r="A2766" s="68"/>
      <c r="B2766" s="77" t="s">
        <v>183</v>
      </c>
      <c r="C2766" s="78"/>
      <c r="D2766" s="80"/>
      <c r="E2766" s="80"/>
      <c r="F2766" s="80"/>
      <c r="G2766" s="80"/>
      <c r="H2766" s="80"/>
      <c r="I2766" s="80"/>
      <c r="J2766" s="311"/>
    </row>
    <row r="2767" spans="1:10">
      <c r="A2767" s="68"/>
      <c r="B2767" s="77" t="s">
        <v>183</v>
      </c>
      <c r="C2767" s="78"/>
      <c r="D2767" s="80"/>
      <c r="E2767" s="80"/>
      <c r="F2767" s="80"/>
      <c r="G2767" s="80"/>
      <c r="H2767" s="80"/>
      <c r="I2767" s="80"/>
      <c r="J2767" s="311"/>
    </row>
    <row r="2768" spans="1:10">
      <c r="A2768" s="68"/>
      <c r="B2768" s="73"/>
      <c r="C2768" s="81"/>
      <c r="D2768" s="75"/>
      <c r="E2768" s="75"/>
      <c r="F2768" s="75"/>
      <c r="G2768" s="75" t="s">
        <v>277</v>
      </c>
      <c r="H2768" s="75"/>
      <c r="I2768" s="75"/>
      <c r="J2768" s="83">
        <f>+SUBTOTAL(9,J2761:J2767)</f>
        <v>0</v>
      </c>
    </row>
    <row r="2769" spans="1:10">
      <c r="A2769" s="68"/>
      <c r="B2769" s="73" t="s">
        <v>278</v>
      </c>
      <c r="C2769" s="81"/>
      <c r="D2769" s="75"/>
      <c r="E2769" s="75"/>
      <c r="F2769" s="75"/>
      <c r="G2769" s="75"/>
      <c r="H2769" s="75"/>
      <c r="I2769" s="75"/>
      <c r="J2769" s="83">
        <f>+SUBTOTAL(9,J2743:J2767)</f>
        <v>0.72</v>
      </c>
    </row>
    <row r="2770" spans="1:10">
      <c r="A2770" s="68"/>
      <c r="B2770" s="73" t="s">
        <v>279</v>
      </c>
      <c r="C2770" s="81"/>
      <c r="D2770" s="75">
        <v>0</v>
      </c>
      <c r="E2770" s="75"/>
      <c r="F2770" s="75"/>
      <c r="G2770" s="75"/>
      <c r="H2770" s="75"/>
      <c r="I2770" s="75"/>
      <c r="J2770" s="83">
        <f>+ROUND(J2769*D2770/100,2)</f>
        <v>0</v>
      </c>
    </row>
    <row r="2771" spans="1:10" ht="14.4" thickBot="1">
      <c r="A2771" s="68"/>
      <c r="B2771" s="73" t="s">
        <v>280</v>
      </c>
      <c r="C2771" s="81"/>
      <c r="D2771" s="75"/>
      <c r="E2771" s="75"/>
      <c r="F2771" s="75"/>
      <c r="G2771" s="75"/>
      <c r="H2771" s="75"/>
      <c r="I2771" s="75"/>
      <c r="J2771" s="83">
        <f>+J2769+ J2770</f>
        <v>0.72</v>
      </c>
    </row>
    <row r="2772" spans="1:10">
      <c r="A2772" s="68"/>
      <c r="B2772" s="69" t="s">
        <v>213</v>
      </c>
      <c r="C2772" s="70"/>
      <c r="D2772" s="72"/>
      <c r="E2772" s="72"/>
      <c r="F2772" s="72" t="s">
        <v>783</v>
      </c>
      <c r="G2772" s="72"/>
      <c r="H2772" s="72"/>
      <c r="I2772" s="72" t="s">
        <v>784</v>
      </c>
      <c r="J2772" s="310"/>
    </row>
    <row r="2773" spans="1:10">
      <c r="A2773" s="68"/>
      <c r="B2773" s="77" t="s">
        <v>785</v>
      </c>
      <c r="C2773" s="68"/>
      <c r="D2773" s="79"/>
      <c r="E2773" s="79"/>
      <c r="F2773" s="79" t="s">
        <v>786</v>
      </c>
      <c r="G2773" s="79"/>
      <c r="H2773" s="79"/>
      <c r="I2773" s="79"/>
      <c r="J2773" s="316"/>
    </row>
    <row r="2774" spans="1:10">
      <c r="A2774" s="68"/>
      <c r="B2774" s="77" t="s">
        <v>787</v>
      </c>
      <c r="C2774" s="68"/>
      <c r="D2774" s="79"/>
      <c r="E2774" s="79"/>
      <c r="F2774" s="79" t="s">
        <v>788</v>
      </c>
      <c r="G2774" s="79"/>
      <c r="H2774" s="79"/>
      <c r="I2774" s="79"/>
      <c r="J2774" s="316"/>
    </row>
    <row r="2775" spans="1:10" ht="14.4" thickBot="1">
      <c r="A2775" s="68"/>
      <c r="B2775" s="84" t="s">
        <v>789</v>
      </c>
      <c r="C2775" s="68"/>
      <c r="D2775" s="79"/>
      <c r="E2775" s="79"/>
      <c r="F2775" s="79"/>
      <c r="G2775" s="79"/>
      <c r="H2775" s="79"/>
      <c r="I2775" s="79"/>
      <c r="J2775" s="317"/>
    </row>
    <row r="2776" spans="1:10">
      <c r="A2776" s="68"/>
      <c r="B2776" s="70"/>
      <c r="C2776" s="70"/>
      <c r="D2776" s="72"/>
      <c r="E2776" s="72"/>
      <c r="F2776" s="72"/>
      <c r="G2776" s="72"/>
      <c r="H2776" s="72"/>
      <c r="I2776" s="72"/>
      <c r="J2776" s="72"/>
    </row>
    <row r="2777" spans="1:10" ht="14.4" thickBot="1">
      <c r="A2777" s="68"/>
      <c r="B2777" s="68"/>
      <c r="C2777" s="68"/>
      <c r="D2777" s="79"/>
      <c r="E2777" s="79"/>
      <c r="F2777" s="79"/>
      <c r="G2777" s="79"/>
      <c r="H2777" s="79"/>
      <c r="I2777" s="79"/>
      <c r="J2777" s="79"/>
    </row>
    <row r="2778" spans="1:10">
      <c r="A2778" s="68"/>
      <c r="B2778" s="69"/>
      <c r="C2778" s="70"/>
      <c r="D2778" s="71" t="s">
        <v>246</v>
      </c>
      <c r="E2778" s="71"/>
      <c r="F2778" s="71"/>
      <c r="G2778" s="72"/>
      <c r="H2778" s="72"/>
      <c r="I2778" s="72"/>
      <c r="J2778" s="310"/>
    </row>
    <row r="2779" spans="1:10">
      <c r="A2779" s="68"/>
      <c r="B2779" s="73" t="s">
        <v>247</v>
      </c>
      <c r="C2779" s="74" t="s">
        <v>69</v>
      </c>
      <c r="D2779" s="75"/>
      <c r="E2779" s="75"/>
      <c r="F2779" s="75"/>
      <c r="G2779" s="75"/>
      <c r="H2779" s="76" t="s">
        <v>759</v>
      </c>
      <c r="I2779" s="75"/>
      <c r="J2779" s="83" t="s">
        <v>248</v>
      </c>
    </row>
    <row r="2780" spans="1:10">
      <c r="A2780" s="68"/>
      <c r="B2780" s="77" t="s">
        <v>183</v>
      </c>
      <c r="C2780" s="78" t="s">
        <v>882</v>
      </c>
      <c r="D2780" s="79"/>
      <c r="E2780" s="79"/>
      <c r="F2780" s="79"/>
      <c r="G2780" s="79"/>
      <c r="H2780" s="80" t="s">
        <v>761</v>
      </c>
      <c r="I2780" s="79"/>
      <c r="J2780" s="311" t="s">
        <v>186</v>
      </c>
    </row>
    <row r="2781" spans="1:10">
      <c r="A2781" s="68"/>
      <c r="B2781" s="73"/>
      <c r="C2781" s="74"/>
      <c r="D2781" s="75"/>
      <c r="E2781" s="76"/>
      <c r="F2781" s="76" t="s">
        <v>249</v>
      </c>
      <c r="G2781" s="76"/>
      <c r="H2781" s="76" t="s">
        <v>250</v>
      </c>
      <c r="I2781" s="76"/>
      <c r="J2781" s="83" t="s">
        <v>762</v>
      </c>
    </row>
    <row r="2782" spans="1:10">
      <c r="A2782" s="68"/>
      <c r="B2782" s="77" t="s">
        <v>247</v>
      </c>
      <c r="C2782" s="78" t="s">
        <v>251</v>
      </c>
      <c r="D2782" s="79"/>
      <c r="E2782" s="80" t="s">
        <v>182</v>
      </c>
      <c r="F2782" s="76" t="s">
        <v>252</v>
      </c>
      <c r="G2782" s="76" t="s">
        <v>253</v>
      </c>
      <c r="H2782" s="76" t="s">
        <v>252</v>
      </c>
      <c r="I2782" s="312" t="s">
        <v>253</v>
      </c>
      <c r="J2782" s="311" t="s">
        <v>763</v>
      </c>
    </row>
    <row r="2783" spans="1:10">
      <c r="A2783" s="68"/>
      <c r="B2783" s="313" t="s">
        <v>475</v>
      </c>
      <c r="C2783" s="74" t="s">
        <v>652</v>
      </c>
      <c r="D2783" s="75"/>
      <c r="E2783" s="76">
        <v>1</v>
      </c>
      <c r="F2783" s="76">
        <v>1</v>
      </c>
      <c r="G2783" s="76">
        <v>0</v>
      </c>
      <c r="H2783" s="76">
        <v>349.72</v>
      </c>
      <c r="I2783" s="76">
        <v>131.38</v>
      </c>
      <c r="J2783" s="83">
        <f>+ROUND(E2783* ((F2783*H2783) + (G2783*I2783)),2)</f>
        <v>349.72</v>
      </c>
    </row>
    <row r="2784" spans="1:10">
      <c r="A2784" s="68"/>
      <c r="B2784" s="77" t="s">
        <v>183</v>
      </c>
      <c r="C2784" s="78"/>
      <c r="D2784" s="79"/>
      <c r="E2784" s="80"/>
      <c r="F2784" s="80"/>
      <c r="G2784" s="80"/>
      <c r="H2784" s="80"/>
      <c r="I2784" s="80"/>
      <c r="J2784" s="311"/>
    </row>
    <row r="2785" spans="1:10">
      <c r="A2785" s="68"/>
      <c r="B2785" s="77" t="s">
        <v>183</v>
      </c>
      <c r="C2785" s="78"/>
      <c r="D2785" s="79"/>
      <c r="E2785" s="80"/>
      <c r="F2785" s="80"/>
      <c r="G2785" s="80"/>
      <c r="H2785" s="80"/>
      <c r="I2785" s="80"/>
      <c r="J2785" s="311"/>
    </row>
    <row r="2786" spans="1:10">
      <c r="A2786" s="68"/>
      <c r="B2786" s="77" t="s">
        <v>183</v>
      </c>
      <c r="C2786" s="78"/>
      <c r="D2786" s="79"/>
      <c r="E2786" s="80"/>
      <c r="F2786" s="80"/>
      <c r="G2786" s="80"/>
      <c r="H2786" s="80"/>
      <c r="I2786" s="80"/>
      <c r="J2786" s="311"/>
    </row>
    <row r="2787" spans="1:10">
      <c r="A2787" s="68"/>
      <c r="B2787" s="77" t="s">
        <v>183</v>
      </c>
      <c r="C2787" s="78"/>
      <c r="D2787" s="79"/>
      <c r="E2787" s="80"/>
      <c r="F2787" s="80"/>
      <c r="G2787" s="80"/>
      <c r="H2787" s="80"/>
      <c r="I2787" s="80"/>
      <c r="J2787" s="311"/>
    </row>
    <row r="2788" spans="1:10">
      <c r="A2788" s="68"/>
      <c r="B2788" s="77" t="s">
        <v>183</v>
      </c>
      <c r="C2788" s="78"/>
      <c r="D2788" s="79"/>
      <c r="E2788" s="80"/>
      <c r="F2788" s="80"/>
      <c r="G2788" s="80"/>
      <c r="H2788" s="80"/>
      <c r="I2788" s="80"/>
      <c r="J2788" s="311"/>
    </row>
    <row r="2789" spans="1:10">
      <c r="A2789" s="68"/>
      <c r="B2789" s="77" t="s">
        <v>183</v>
      </c>
      <c r="C2789" s="78"/>
      <c r="D2789" s="79"/>
      <c r="E2789" s="80"/>
      <c r="F2789" s="80"/>
      <c r="G2789" s="80"/>
      <c r="H2789" s="80"/>
      <c r="I2789" s="80"/>
      <c r="J2789" s="311"/>
    </row>
    <row r="2790" spans="1:10">
      <c r="A2790" s="68"/>
      <c r="B2790" s="73"/>
      <c r="C2790" s="81"/>
      <c r="D2790" s="75"/>
      <c r="E2790" s="75"/>
      <c r="F2790" s="75"/>
      <c r="G2790" s="75" t="s">
        <v>764</v>
      </c>
      <c r="H2790" s="75"/>
      <c r="I2790" s="75"/>
      <c r="J2790" s="83">
        <f>+SUBTOTAL(9,J2783:J2789)</f>
        <v>349.72</v>
      </c>
    </row>
    <row r="2791" spans="1:10">
      <c r="A2791" s="68"/>
      <c r="B2791" s="73" t="s">
        <v>247</v>
      </c>
      <c r="C2791" s="74" t="s">
        <v>765</v>
      </c>
      <c r="D2791" s="75"/>
      <c r="E2791" s="75"/>
      <c r="F2791" s="75"/>
      <c r="G2791" s="75"/>
      <c r="H2791" s="76" t="s">
        <v>182</v>
      </c>
      <c r="I2791" s="76" t="s">
        <v>766</v>
      </c>
      <c r="J2791" s="83" t="s">
        <v>767</v>
      </c>
    </row>
    <row r="2792" spans="1:10">
      <c r="A2792" s="68"/>
      <c r="B2792" s="73" t="s">
        <v>258</v>
      </c>
      <c r="C2792" s="74" t="s">
        <v>259</v>
      </c>
      <c r="D2792" s="75"/>
      <c r="E2792" s="75"/>
      <c r="F2792" s="75"/>
      <c r="G2792" s="75"/>
      <c r="H2792" s="76">
        <v>8</v>
      </c>
      <c r="I2792" s="76">
        <v>21.04</v>
      </c>
      <c r="J2792" s="83">
        <f>+ROUND(H2792*I2792,2)</f>
        <v>168.32</v>
      </c>
    </row>
    <row r="2793" spans="1:10">
      <c r="A2793" s="68"/>
      <c r="B2793" s="77" t="s">
        <v>183</v>
      </c>
      <c r="C2793" s="78"/>
      <c r="D2793" s="79"/>
      <c r="E2793" s="79"/>
      <c r="F2793" s="79"/>
      <c r="G2793" s="79"/>
      <c r="H2793" s="80"/>
      <c r="I2793" s="80"/>
      <c r="J2793" s="311"/>
    </row>
    <row r="2794" spans="1:10">
      <c r="A2794" s="68"/>
      <c r="B2794" s="77" t="s">
        <v>183</v>
      </c>
      <c r="C2794" s="78"/>
      <c r="D2794" s="79"/>
      <c r="E2794" s="79"/>
      <c r="F2794" s="79"/>
      <c r="G2794" s="79"/>
      <c r="H2794" s="80"/>
      <c r="I2794" s="80"/>
      <c r="J2794" s="311"/>
    </row>
    <row r="2795" spans="1:10">
      <c r="A2795" s="68"/>
      <c r="B2795" s="77" t="s">
        <v>183</v>
      </c>
      <c r="C2795" s="78"/>
      <c r="D2795" s="79"/>
      <c r="E2795" s="79"/>
      <c r="F2795" s="79"/>
      <c r="G2795" s="79"/>
      <c r="H2795" s="80"/>
      <c r="I2795" s="80"/>
      <c r="J2795" s="311"/>
    </row>
    <row r="2796" spans="1:10">
      <c r="A2796" s="68"/>
      <c r="B2796" s="77" t="s">
        <v>183</v>
      </c>
      <c r="C2796" s="78"/>
      <c r="D2796" s="79"/>
      <c r="E2796" s="79"/>
      <c r="F2796" s="79"/>
      <c r="G2796" s="79"/>
      <c r="H2796" s="80"/>
      <c r="I2796" s="80"/>
      <c r="J2796" s="311"/>
    </row>
    <row r="2797" spans="1:10">
      <c r="A2797" s="68"/>
      <c r="B2797" s="77" t="s">
        <v>183</v>
      </c>
      <c r="C2797" s="78"/>
      <c r="D2797" s="79"/>
      <c r="E2797" s="79"/>
      <c r="F2797" s="79"/>
      <c r="G2797" s="79"/>
      <c r="H2797" s="80"/>
      <c r="I2797" s="80"/>
      <c r="J2797" s="311"/>
    </row>
    <row r="2798" spans="1:10">
      <c r="A2798" s="68"/>
      <c r="B2798" s="77" t="s">
        <v>183</v>
      </c>
      <c r="C2798" s="78"/>
      <c r="D2798" s="79"/>
      <c r="E2798" s="79"/>
      <c r="F2798" s="79"/>
      <c r="G2798" s="79"/>
      <c r="H2798" s="80"/>
      <c r="I2798" s="80"/>
      <c r="J2798" s="311"/>
    </row>
    <row r="2799" spans="1:10">
      <c r="A2799" s="68"/>
      <c r="B2799" s="73"/>
      <c r="C2799" s="81"/>
      <c r="D2799" s="75"/>
      <c r="E2799" s="75"/>
      <c r="F2799" s="75"/>
      <c r="G2799" s="75" t="s">
        <v>768</v>
      </c>
      <c r="H2799" s="75"/>
      <c r="I2799" s="75"/>
      <c r="J2799" s="83">
        <f>+SUBTOTAL(9,J2792:J2798)</f>
        <v>168.32</v>
      </c>
    </row>
    <row r="2800" spans="1:10">
      <c r="A2800" s="68"/>
      <c r="B2800" s="73"/>
      <c r="C2800" s="81"/>
      <c r="D2800" s="75"/>
      <c r="E2800" s="75"/>
      <c r="F2800" s="75" t="s">
        <v>769</v>
      </c>
      <c r="G2800" s="75"/>
      <c r="H2800" s="75"/>
      <c r="I2800" s="75">
        <v>0</v>
      </c>
      <c r="J2800" s="83">
        <f>+ROUND(I2800*J2799,2)</f>
        <v>0</v>
      </c>
    </row>
    <row r="2801" spans="1:10">
      <c r="A2801" s="68"/>
      <c r="B2801" s="73"/>
      <c r="C2801" s="81"/>
      <c r="D2801" s="75"/>
      <c r="E2801" s="75"/>
      <c r="F2801" s="75" t="s">
        <v>260</v>
      </c>
      <c r="G2801" s="75"/>
      <c r="H2801" s="75"/>
      <c r="I2801" s="75"/>
      <c r="J2801" s="83">
        <f>+SUBTOTAL(9,J2792:J2800)</f>
        <v>168.32</v>
      </c>
    </row>
    <row r="2802" spans="1:10">
      <c r="A2802" s="68"/>
      <c r="B2802" s="82"/>
      <c r="C2802" s="81"/>
      <c r="D2802" s="75"/>
      <c r="E2802" s="75"/>
      <c r="F2802" s="75"/>
      <c r="G2802" s="75" t="s">
        <v>770</v>
      </c>
      <c r="H2802" s="75"/>
      <c r="I2802" s="75"/>
      <c r="J2802" s="315">
        <f>+SUBTOTAL(9,J2783:J2801)</f>
        <v>518.04</v>
      </c>
    </row>
    <row r="2803" spans="1:10">
      <c r="A2803" s="68"/>
      <c r="B2803" s="82"/>
      <c r="C2803" s="81" t="s">
        <v>261</v>
      </c>
      <c r="D2803" s="75">
        <v>415</v>
      </c>
      <c r="E2803" s="75"/>
      <c r="F2803" s="75"/>
      <c r="G2803" s="75" t="s">
        <v>262</v>
      </c>
      <c r="H2803" s="75"/>
      <c r="I2803" s="75"/>
      <c r="J2803" s="315">
        <f>+ROUND(J2802/D2803,2)</f>
        <v>1.25</v>
      </c>
    </row>
    <row r="2804" spans="1:10">
      <c r="A2804" s="68"/>
      <c r="B2804" s="73" t="s">
        <v>247</v>
      </c>
      <c r="C2804" s="74" t="s">
        <v>263</v>
      </c>
      <c r="D2804" s="75"/>
      <c r="E2804" s="75"/>
      <c r="F2804" s="75"/>
      <c r="G2804" s="76" t="s">
        <v>248</v>
      </c>
      <c r="H2804" s="76" t="s">
        <v>771</v>
      </c>
      <c r="I2804" s="76" t="s">
        <v>264</v>
      </c>
      <c r="J2804" s="83" t="s">
        <v>772</v>
      </c>
    </row>
    <row r="2805" spans="1:10">
      <c r="A2805" s="68"/>
      <c r="B2805" s="73" t="s">
        <v>476</v>
      </c>
      <c r="C2805" s="74" t="s">
        <v>653</v>
      </c>
      <c r="D2805" s="75"/>
      <c r="E2805" s="75"/>
      <c r="F2805" s="75"/>
      <c r="G2805" s="76" t="s">
        <v>311</v>
      </c>
      <c r="H2805" s="76">
        <v>102.65</v>
      </c>
      <c r="I2805" s="76">
        <v>2.8000000000000001E-2</v>
      </c>
      <c r="J2805" s="83">
        <f t="shared" ref="J2805:J2817" si="7">+ROUND(H2805*I2805,2)</f>
        <v>2.87</v>
      </c>
    </row>
    <row r="2806" spans="1:10">
      <c r="A2806" s="68"/>
      <c r="B2806" s="77" t="s">
        <v>477</v>
      </c>
      <c r="C2806" s="78" t="s">
        <v>478</v>
      </c>
      <c r="D2806" s="79"/>
      <c r="E2806" s="79"/>
      <c r="F2806" s="79"/>
      <c r="G2806" s="80" t="s">
        <v>311</v>
      </c>
      <c r="H2806" s="80">
        <v>4.4400000000000004</v>
      </c>
      <c r="I2806" s="80">
        <v>3.0000000000000001E-3</v>
      </c>
      <c r="J2806" s="311">
        <f t="shared" si="7"/>
        <v>0.01</v>
      </c>
    </row>
    <row r="2807" spans="1:10">
      <c r="A2807" s="68"/>
      <c r="B2807" s="77" t="s">
        <v>479</v>
      </c>
      <c r="C2807" s="78" t="s">
        <v>654</v>
      </c>
      <c r="D2807" s="79"/>
      <c r="E2807" s="79"/>
      <c r="F2807" s="79"/>
      <c r="G2807" s="80" t="s">
        <v>311</v>
      </c>
      <c r="H2807" s="80">
        <v>3.5</v>
      </c>
      <c r="I2807" s="80">
        <v>0.06</v>
      </c>
      <c r="J2807" s="311">
        <f t="shared" si="7"/>
        <v>0.21</v>
      </c>
    </row>
    <row r="2808" spans="1:10">
      <c r="A2808" s="68"/>
      <c r="B2808" s="77" t="s">
        <v>480</v>
      </c>
      <c r="C2808" s="78" t="s">
        <v>481</v>
      </c>
      <c r="D2808" s="79"/>
      <c r="E2808" s="79"/>
      <c r="F2808" s="79"/>
      <c r="G2808" s="80" t="s">
        <v>311</v>
      </c>
      <c r="H2808" s="80">
        <v>31.23</v>
      </c>
      <c r="I2808" s="80">
        <v>2.5000000000000001E-2</v>
      </c>
      <c r="J2808" s="311">
        <f t="shared" si="7"/>
        <v>0.78</v>
      </c>
    </row>
    <row r="2809" spans="1:10">
      <c r="A2809" s="68"/>
      <c r="B2809" s="77" t="s">
        <v>482</v>
      </c>
      <c r="C2809" s="78" t="s">
        <v>655</v>
      </c>
      <c r="D2809" s="79"/>
      <c r="E2809" s="79"/>
      <c r="F2809" s="79"/>
      <c r="G2809" s="80" t="s">
        <v>311</v>
      </c>
      <c r="H2809" s="80">
        <v>0.24</v>
      </c>
      <c r="I2809" s="80">
        <v>0.2</v>
      </c>
      <c r="J2809" s="311">
        <f t="shared" si="7"/>
        <v>0.05</v>
      </c>
    </row>
    <row r="2810" spans="1:10">
      <c r="A2810" s="68"/>
      <c r="B2810" s="77" t="s">
        <v>483</v>
      </c>
      <c r="C2810" s="78" t="s">
        <v>656</v>
      </c>
      <c r="D2810" s="79"/>
      <c r="E2810" s="79"/>
      <c r="F2810" s="79"/>
      <c r="G2810" s="80" t="s">
        <v>311</v>
      </c>
      <c r="H2810" s="80">
        <v>0.14000000000000001</v>
      </c>
      <c r="I2810" s="80">
        <v>0.17499999999999999</v>
      </c>
      <c r="J2810" s="311">
        <f t="shared" si="7"/>
        <v>0.02</v>
      </c>
    </row>
    <row r="2811" spans="1:10">
      <c r="A2811" s="68"/>
      <c r="B2811" s="77" t="s">
        <v>484</v>
      </c>
      <c r="C2811" s="78" t="s">
        <v>657</v>
      </c>
      <c r="D2811" s="79"/>
      <c r="E2811" s="79"/>
      <c r="F2811" s="79"/>
      <c r="G2811" s="80" t="s">
        <v>311</v>
      </c>
      <c r="H2811" s="80">
        <v>2.4</v>
      </c>
      <c r="I2811" s="80">
        <v>0.5</v>
      </c>
      <c r="J2811" s="311">
        <f t="shared" si="7"/>
        <v>1.2</v>
      </c>
    </row>
    <row r="2812" spans="1:10">
      <c r="A2812" s="68"/>
      <c r="B2812" s="77" t="s">
        <v>658</v>
      </c>
      <c r="C2812" s="78" t="s">
        <v>659</v>
      </c>
      <c r="D2812" s="79"/>
      <c r="E2812" s="79"/>
      <c r="F2812" s="79"/>
      <c r="G2812" s="80" t="s">
        <v>187</v>
      </c>
      <c r="H2812" s="80">
        <v>33.81</v>
      </c>
      <c r="I2812" s="80">
        <v>3.0000000000000001E-5</v>
      </c>
      <c r="J2812" s="311">
        <f t="shared" si="7"/>
        <v>0</v>
      </c>
    </row>
    <row r="2813" spans="1:10">
      <c r="A2813" s="68"/>
      <c r="B2813" s="77" t="s">
        <v>660</v>
      </c>
      <c r="C2813" s="78" t="s">
        <v>661</v>
      </c>
      <c r="D2813" s="79"/>
      <c r="E2813" s="79"/>
      <c r="F2813" s="79"/>
      <c r="G2813" s="80" t="s">
        <v>187</v>
      </c>
      <c r="H2813" s="80">
        <v>33.81</v>
      </c>
      <c r="I2813" s="80">
        <v>6.0000000000000002E-5</v>
      </c>
      <c r="J2813" s="311">
        <f t="shared" si="7"/>
        <v>0</v>
      </c>
    </row>
    <row r="2814" spans="1:10">
      <c r="A2814" s="68"/>
      <c r="B2814" s="77" t="s">
        <v>485</v>
      </c>
      <c r="C2814" s="78" t="s">
        <v>486</v>
      </c>
      <c r="D2814" s="79"/>
      <c r="E2814" s="79"/>
      <c r="F2814" s="79"/>
      <c r="G2814" s="80" t="s">
        <v>187</v>
      </c>
      <c r="H2814" s="80">
        <v>33.81</v>
      </c>
      <c r="I2814" s="80">
        <v>3.0000000000000001E-5</v>
      </c>
      <c r="J2814" s="311">
        <f t="shared" si="7"/>
        <v>0</v>
      </c>
    </row>
    <row r="2815" spans="1:10">
      <c r="A2815" s="68"/>
      <c r="B2815" s="77" t="s">
        <v>662</v>
      </c>
      <c r="C2815" s="78" t="s">
        <v>663</v>
      </c>
      <c r="D2815" s="79"/>
      <c r="E2815" s="79"/>
      <c r="F2815" s="79"/>
      <c r="G2815" s="80" t="s">
        <v>187</v>
      </c>
      <c r="H2815" s="80">
        <v>33.81</v>
      </c>
      <c r="I2815" s="80">
        <v>2.0000000000000001E-4</v>
      </c>
      <c r="J2815" s="311">
        <f t="shared" si="7"/>
        <v>0.01</v>
      </c>
    </row>
    <row r="2816" spans="1:10">
      <c r="A2816" s="68"/>
      <c r="B2816" s="77" t="s">
        <v>664</v>
      </c>
      <c r="C2816" s="78" t="s">
        <v>665</v>
      </c>
      <c r="D2816" s="79"/>
      <c r="E2816" s="79"/>
      <c r="F2816" s="79"/>
      <c r="G2816" s="80" t="s">
        <v>187</v>
      </c>
      <c r="H2816" s="80">
        <v>33.81</v>
      </c>
      <c r="I2816" s="80">
        <v>1.8000000000000001E-4</v>
      </c>
      <c r="J2816" s="311">
        <f t="shared" si="7"/>
        <v>0.01</v>
      </c>
    </row>
    <row r="2817" spans="1:10">
      <c r="A2817" s="68"/>
      <c r="B2817" s="77" t="s">
        <v>666</v>
      </c>
      <c r="C2817" s="78" t="s">
        <v>667</v>
      </c>
      <c r="D2817" s="79"/>
      <c r="E2817" s="79"/>
      <c r="F2817" s="79"/>
      <c r="G2817" s="80" t="s">
        <v>187</v>
      </c>
      <c r="H2817" s="80">
        <v>33.81</v>
      </c>
      <c r="I2817" s="80">
        <v>5.0000000000000001E-4</v>
      </c>
      <c r="J2817" s="311">
        <f t="shared" si="7"/>
        <v>0.02</v>
      </c>
    </row>
    <row r="2818" spans="1:10">
      <c r="A2818" s="68"/>
      <c r="B2818" s="73"/>
      <c r="C2818" s="81"/>
      <c r="D2818" s="75"/>
      <c r="E2818" s="75"/>
      <c r="F2818" s="75"/>
      <c r="G2818" s="75" t="s">
        <v>268</v>
      </c>
      <c r="H2818" s="75"/>
      <c r="I2818" s="75"/>
      <c r="J2818" s="83">
        <f>+SUBTOTAL(9,J2805:J2817)</f>
        <v>5.1799999999999988</v>
      </c>
    </row>
    <row r="2819" spans="1:10">
      <c r="A2819" s="68"/>
      <c r="B2819" s="73" t="s">
        <v>247</v>
      </c>
      <c r="C2819" s="74" t="s">
        <v>269</v>
      </c>
      <c r="D2819" s="75"/>
      <c r="E2819" s="75"/>
      <c r="F2819" s="75"/>
      <c r="G2819" s="76" t="s">
        <v>248</v>
      </c>
      <c r="H2819" s="76" t="s">
        <v>771</v>
      </c>
      <c r="I2819" s="76" t="s">
        <v>264</v>
      </c>
      <c r="J2819" s="83" t="s">
        <v>772</v>
      </c>
    </row>
    <row r="2820" spans="1:10">
      <c r="A2820" s="68"/>
      <c r="B2820" s="73" t="s">
        <v>183</v>
      </c>
      <c r="C2820" s="74"/>
      <c r="D2820" s="75"/>
      <c r="E2820" s="75"/>
      <c r="F2820" s="75"/>
      <c r="G2820" s="76"/>
      <c r="H2820" s="76"/>
      <c r="I2820" s="76"/>
      <c r="J2820" s="83"/>
    </row>
    <row r="2821" spans="1:10">
      <c r="A2821" s="68"/>
      <c r="B2821" s="77" t="s">
        <v>183</v>
      </c>
      <c r="C2821" s="78"/>
      <c r="D2821" s="79"/>
      <c r="E2821" s="79"/>
      <c r="F2821" s="79"/>
      <c r="G2821" s="80"/>
      <c r="H2821" s="80"/>
      <c r="I2821" s="80"/>
      <c r="J2821" s="311"/>
    </row>
    <row r="2822" spans="1:10">
      <c r="A2822" s="68"/>
      <c r="B2822" s="77" t="s">
        <v>183</v>
      </c>
      <c r="C2822" s="78"/>
      <c r="D2822" s="79"/>
      <c r="E2822" s="79"/>
      <c r="F2822" s="79"/>
      <c r="G2822" s="80"/>
      <c r="H2822" s="80"/>
      <c r="I2822" s="80"/>
      <c r="J2822" s="311"/>
    </row>
    <row r="2823" spans="1:10">
      <c r="A2823" s="68"/>
      <c r="B2823" s="77" t="s">
        <v>183</v>
      </c>
      <c r="C2823" s="78"/>
      <c r="D2823" s="79"/>
      <c r="E2823" s="79"/>
      <c r="F2823" s="79"/>
      <c r="G2823" s="80"/>
      <c r="H2823" s="80"/>
      <c r="I2823" s="80"/>
      <c r="J2823" s="311"/>
    </row>
    <row r="2824" spans="1:10">
      <c r="A2824" s="68"/>
      <c r="B2824" s="77" t="s">
        <v>183</v>
      </c>
      <c r="C2824" s="78"/>
      <c r="D2824" s="79"/>
      <c r="E2824" s="79"/>
      <c r="F2824" s="79"/>
      <c r="G2824" s="80"/>
      <c r="H2824" s="80"/>
      <c r="I2824" s="80"/>
      <c r="J2824" s="311"/>
    </row>
    <row r="2825" spans="1:10">
      <c r="A2825" s="68"/>
      <c r="B2825" s="73"/>
      <c r="C2825" s="81"/>
      <c r="D2825" s="75"/>
      <c r="E2825" s="75"/>
      <c r="F2825" s="75"/>
      <c r="G2825" s="75" t="s">
        <v>270</v>
      </c>
      <c r="H2825" s="75"/>
      <c r="I2825" s="75"/>
      <c r="J2825" s="83">
        <f>+SUBTOTAL(9,J2820:J2824)</f>
        <v>0</v>
      </c>
    </row>
    <row r="2826" spans="1:10">
      <c r="A2826" s="68"/>
      <c r="B2826" s="73" t="s">
        <v>247</v>
      </c>
      <c r="C2826" s="74" t="s">
        <v>273</v>
      </c>
      <c r="D2826" s="76" t="s">
        <v>274</v>
      </c>
      <c r="E2826" s="76" t="s">
        <v>777</v>
      </c>
      <c r="F2826" s="76" t="s">
        <v>778</v>
      </c>
      <c r="G2826" s="76" t="s">
        <v>779</v>
      </c>
      <c r="H2826" s="76" t="s">
        <v>780</v>
      </c>
      <c r="I2826" s="76" t="s">
        <v>264</v>
      </c>
      <c r="J2826" s="83" t="s">
        <v>781</v>
      </c>
    </row>
    <row r="2827" spans="1:10">
      <c r="A2827" s="68"/>
      <c r="B2827" s="73" t="s">
        <v>487</v>
      </c>
      <c r="C2827" s="74" t="s">
        <v>668</v>
      </c>
      <c r="D2827" s="76" t="s">
        <v>275</v>
      </c>
      <c r="E2827" s="76">
        <v>0</v>
      </c>
      <c r="F2827" s="76">
        <v>1.93</v>
      </c>
      <c r="G2827" s="76">
        <v>1.93</v>
      </c>
      <c r="H2827" s="76">
        <v>0.74</v>
      </c>
      <c r="I2827" s="76">
        <v>3.0000000000000001E-5</v>
      </c>
      <c r="J2827" s="83">
        <f t="shared" ref="J2827:J2832" si="8">+ROUND(G2827*H2827*I2827,2)</f>
        <v>0</v>
      </c>
    </row>
    <row r="2828" spans="1:10">
      <c r="A2828" s="68"/>
      <c r="B2828" s="77" t="s">
        <v>488</v>
      </c>
      <c r="C2828" s="78" t="s">
        <v>669</v>
      </c>
      <c r="D2828" s="80" t="s">
        <v>275</v>
      </c>
      <c r="E2828" s="80">
        <v>0</v>
      </c>
      <c r="F2828" s="80">
        <v>1.93</v>
      </c>
      <c r="G2828" s="80">
        <v>1.93</v>
      </c>
      <c r="H2828" s="80">
        <v>0.74</v>
      </c>
      <c r="I2828" s="80">
        <v>6.0000000000000002E-5</v>
      </c>
      <c r="J2828" s="311">
        <f t="shared" si="8"/>
        <v>0</v>
      </c>
    </row>
    <row r="2829" spans="1:10">
      <c r="A2829" s="68"/>
      <c r="B2829" s="77" t="s">
        <v>489</v>
      </c>
      <c r="C2829" s="78" t="s">
        <v>490</v>
      </c>
      <c r="D2829" s="80" t="s">
        <v>275</v>
      </c>
      <c r="E2829" s="80">
        <v>0</v>
      </c>
      <c r="F2829" s="80">
        <v>1.93</v>
      </c>
      <c r="G2829" s="80">
        <v>1.93</v>
      </c>
      <c r="H2829" s="80">
        <v>0.74</v>
      </c>
      <c r="I2829" s="80">
        <v>3.0000000000000001E-5</v>
      </c>
      <c r="J2829" s="311">
        <f t="shared" si="8"/>
        <v>0</v>
      </c>
    </row>
    <row r="2830" spans="1:10">
      <c r="A2830" s="68"/>
      <c r="B2830" s="77" t="s">
        <v>491</v>
      </c>
      <c r="C2830" s="78" t="s">
        <v>670</v>
      </c>
      <c r="D2830" s="80" t="s">
        <v>275</v>
      </c>
      <c r="E2830" s="80">
        <v>0</v>
      </c>
      <c r="F2830" s="80">
        <v>1.93</v>
      </c>
      <c r="G2830" s="80">
        <v>1.93</v>
      </c>
      <c r="H2830" s="80">
        <v>0.74</v>
      </c>
      <c r="I2830" s="80">
        <v>2.0000000000000001E-4</v>
      </c>
      <c r="J2830" s="311">
        <f t="shared" si="8"/>
        <v>0</v>
      </c>
    </row>
    <row r="2831" spans="1:10">
      <c r="A2831" s="68"/>
      <c r="B2831" s="77" t="s">
        <v>492</v>
      </c>
      <c r="C2831" s="78" t="s">
        <v>671</v>
      </c>
      <c r="D2831" s="80" t="s">
        <v>275</v>
      </c>
      <c r="E2831" s="80">
        <v>0</v>
      </c>
      <c r="F2831" s="80">
        <v>1.93</v>
      </c>
      <c r="G2831" s="80">
        <v>1.93</v>
      </c>
      <c r="H2831" s="80">
        <v>0.74</v>
      </c>
      <c r="I2831" s="80">
        <v>1.8000000000000001E-4</v>
      </c>
      <c r="J2831" s="311">
        <f t="shared" si="8"/>
        <v>0</v>
      </c>
    </row>
    <row r="2832" spans="1:10">
      <c r="A2832" s="68"/>
      <c r="B2832" s="77" t="s">
        <v>493</v>
      </c>
      <c r="C2832" s="78" t="s">
        <v>672</v>
      </c>
      <c r="D2832" s="80" t="s">
        <v>275</v>
      </c>
      <c r="E2832" s="80">
        <v>0</v>
      </c>
      <c r="F2832" s="80">
        <v>1.93</v>
      </c>
      <c r="G2832" s="80">
        <v>1.93</v>
      </c>
      <c r="H2832" s="80">
        <v>0.74</v>
      </c>
      <c r="I2832" s="80">
        <v>5.0000000000000001E-4</v>
      </c>
      <c r="J2832" s="311">
        <f t="shared" si="8"/>
        <v>0</v>
      </c>
    </row>
    <row r="2833" spans="1:10">
      <c r="A2833" s="68"/>
      <c r="B2833" s="77" t="s">
        <v>183</v>
      </c>
      <c r="C2833" s="78"/>
      <c r="D2833" s="80"/>
      <c r="E2833" s="80"/>
      <c r="F2833" s="80"/>
      <c r="G2833" s="80"/>
      <c r="H2833" s="80"/>
      <c r="I2833" s="80"/>
      <c r="J2833" s="311"/>
    </row>
    <row r="2834" spans="1:10">
      <c r="A2834" s="68"/>
      <c r="B2834" s="73"/>
      <c r="C2834" s="81"/>
      <c r="D2834" s="75"/>
      <c r="E2834" s="75"/>
      <c r="F2834" s="75"/>
      <c r="G2834" s="75" t="s">
        <v>277</v>
      </c>
      <c r="H2834" s="75"/>
      <c r="I2834" s="75"/>
      <c r="J2834" s="83">
        <f>+SUBTOTAL(9,J2827:J2833)</f>
        <v>0</v>
      </c>
    </row>
    <row r="2835" spans="1:10">
      <c r="A2835" s="68"/>
      <c r="B2835" s="73" t="s">
        <v>278</v>
      </c>
      <c r="C2835" s="81"/>
      <c r="D2835" s="75"/>
      <c r="E2835" s="75"/>
      <c r="F2835" s="75"/>
      <c r="G2835" s="75"/>
      <c r="H2835" s="75"/>
      <c r="I2835" s="75"/>
      <c r="J2835" s="83">
        <f>+SUBTOTAL(9,J2803:J2833)</f>
        <v>6.4299999999999988</v>
      </c>
    </row>
    <row r="2836" spans="1:10">
      <c r="A2836" s="68"/>
      <c r="B2836" s="73" t="s">
        <v>279</v>
      </c>
      <c r="C2836" s="81"/>
      <c r="D2836" s="75">
        <v>0</v>
      </c>
      <c r="E2836" s="75"/>
      <c r="F2836" s="75"/>
      <c r="G2836" s="75"/>
      <c r="H2836" s="75"/>
      <c r="I2836" s="75"/>
      <c r="J2836" s="83">
        <f>+ROUND(J2835*D2836/100,2)</f>
        <v>0</v>
      </c>
    </row>
    <row r="2837" spans="1:10" ht="14.4" thickBot="1">
      <c r="A2837" s="68"/>
      <c r="B2837" s="73" t="s">
        <v>280</v>
      </c>
      <c r="C2837" s="81"/>
      <c r="D2837" s="75"/>
      <c r="E2837" s="75"/>
      <c r="F2837" s="75"/>
      <c r="G2837" s="75"/>
      <c r="H2837" s="75"/>
      <c r="I2837" s="75"/>
      <c r="J2837" s="83">
        <f>+J2835+ J2836</f>
        <v>6.4299999999999988</v>
      </c>
    </row>
    <row r="2838" spans="1:10">
      <c r="A2838" s="68"/>
      <c r="B2838" s="69" t="s">
        <v>213</v>
      </c>
      <c r="C2838" s="70"/>
      <c r="D2838" s="72"/>
      <c r="E2838" s="72"/>
      <c r="F2838" s="72" t="s">
        <v>783</v>
      </c>
      <c r="G2838" s="72"/>
      <c r="H2838" s="72"/>
      <c r="I2838" s="72" t="s">
        <v>784</v>
      </c>
      <c r="J2838" s="310"/>
    </row>
    <row r="2839" spans="1:10">
      <c r="A2839" s="68"/>
      <c r="B2839" s="77" t="s">
        <v>785</v>
      </c>
      <c r="C2839" s="68"/>
      <c r="D2839" s="79"/>
      <c r="E2839" s="79"/>
      <c r="F2839" s="79" t="s">
        <v>786</v>
      </c>
      <c r="G2839" s="79"/>
      <c r="H2839" s="79"/>
      <c r="I2839" s="79"/>
      <c r="J2839" s="316"/>
    </row>
    <row r="2840" spans="1:10">
      <c r="A2840" s="68"/>
      <c r="B2840" s="77" t="s">
        <v>787</v>
      </c>
      <c r="C2840" s="68"/>
      <c r="D2840" s="79"/>
      <c r="E2840" s="79"/>
      <c r="F2840" s="79" t="s">
        <v>788</v>
      </c>
      <c r="G2840" s="79"/>
      <c r="H2840" s="79"/>
      <c r="I2840" s="79"/>
      <c r="J2840" s="316"/>
    </row>
    <row r="2841" spans="1:10" ht="14.4" thickBot="1">
      <c r="A2841" s="68"/>
      <c r="B2841" s="84" t="s">
        <v>789</v>
      </c>
      <c r="C2841" s="68"/>
      <c r="D2841" s="79"/>
      <c r="E2841" s="79"/>
      <c r="F2841" s="79"/>
      <c r="G2841" s="79"/>
      <c r="H2841" s="79"/>
      <c r="I2841" s="79"/>
      <c r="J2841" s="317"/>
    </row>
    <row r="2842" spans="1:10">
      <c r="A2842" s="68"/>
      <c r="B2842" s="70"/>
      <c r="C2842" s="70"/>
      <c r="D2842" s="72"/>
      <c r="E2842" s="72"/>
      <c r="F2842" s="72"/>
      <c r="G2842" s="72"/>
      <c r="H2842" s="72"/>
      <c r="I2842" s="72"/>
      <c r="J2842" s="72"/>
    </row>
    <row r="2843" spans="1:10" ht="14.4" thickBot="1">
      <c r="A2843" s="68"/>
      <c r="B2843" s="68"/>
      <c r="C2843" s="68"/>
      <c r="D2843" s="79"/>
      <c r="E2843" s="79"/>
      <c r="F2843" s="79"/>
      <c r="G2843" s="79"/>
      <c r="H2843" s="79"/>
      <c r="I2843" s="79"/>
      <c r="J2843" s="79"/>
    </row>
    <row r="2844" spans="1:10">
      <c r="A2844" s="68"/>
      <c r="B2844" s="69"/>
      <c r="C2844" s="70"/>
      <c r="D2844" s="71" t="s">
        <v>246</v>
      </c>
      <c r="E2844" s="71"/>
      <c r="F2844" s="71"/>
      <c r="G2844" s="72"/>
      <c r="H2844" s="72"/>
      <c r="I2844" s="72"/>
      <c r="J2844" s="310"/>
    </row>
    <row r="2845" spans="1:10">
      <c r="A2845" s="68"/>
      <c r="B2845" s="73" t="s">
        <v>247</v>
      </c>
      <c r="C2845" s="74" t="s">
        <v>69</v>
      </c>
      <c r="D2845" s="75"/>
      <c r="E2845" s="75"/>
      <c r="F2845" s="75"/>
      <c r="G2845" s="75"/>
      <c r="H2845" s="76" t="s">
        <v>759</v>
      </c>
      <c r="I2845" s="75"/>
      <c r="J2845" s="83" t="s">
        <v>248</v>
      </c>
    </row>
    <row r="2846" spans="1:10">
      <c r="A2846" s="68"/>
      <c r="B2846" s="77" t="s">
        <v>183</v>
      </c>
      <c r="C2846" s="78" t="s">
        <v>202</v>
      </c>
      <c r="D2846" s="79"/>
      <c r="E2846" s="79"/>
      <c r="F2846" s="79"/>
      <c r="G2846" s="79"/>
      <c r="H2846" s="80" t="s">
        <v>761</v>
      </c>
      <c r="I2846" s="79"/>
      <c r="J2846" s="311" t="s">
        <v>184</v>
      </c>
    </row>
    <row r="2847" spans="1:10">
      <c r="A2847" s="68"/>
      <c r="B2847" s="73"/>
      <c r="C2847" s="74"/>
      <c r="D2847" s="75"/>
      <c r="E2847" s="76"/>
      <c r="F2847" s="76" t="s">
        <v>249</v>
      </c>
      <c r="G2847" s="76"/>
      <c r="H2847" s="76" t="s">
        <v>250</v>
      </c>
      <c r="I2847" s="76"/>
      <c r="J2847" s="83" t="s">
        <v>762</v>
      </c>
    </row>
    <row r="2848" spans="1:10">
      <c r="A2848" s="68"/>
      <c r="B2848" s="77" t="s">
        <v>247</v>
      </c>
      <c r="C2848" s="78" t="s">
        <v>251</v>
      </c>
      <c r="D2848" s="79"/>
      <c r="E2848" s="80" t="s">
        <v>182</v>
      </c>
      <c r="F2848" s="76" t="s">
        <v>252</v>
      </c>
      <c r="G2848" s="76" t="s">
        <v>253</v>
      </c>
      <c r="H2848" s="76" t="s">
        <v>252</v>
      </c>
      <c r="I2848" s="312" t="s">
        <v>253</v>
      </c>
      <c r="J2848" s="311" t="s">
        <v>763</v>
      </c>
    </row>
    <row r="2849" spans="1:10">
      <c r="A2849" s="68"/>
      <c r="B2849" s="313" t="s">
        <v>286</v>
      </c>
      <c r="C2849" s="74" t="s">
        <v>802</v>
      </c>
      <c r="D2849" s="75"/>
      <c r="E2849" s="76">
        <v>1</v>
      </c>
      <c r="F2849" s="76">
        <v>1</v>
      </c>
      <c r="G2849" s="76">
        <v>0</v>
      </c>
      <c r="H2849" s="76">
        <v>160.34</v>
      </c>
      <c r="I2849" s="76">
        <v>67.09</v>
      </c>
      <c r="J2849" s="83">
        <f>+ROUND(E2849* ((F2849*H2849) + (G2849*I2849)),2)</f>
        <v>160.34</v>
      </c>
    </row>
    <row r="2850" spans="1:10">
      <c r="A2850" s="68"/>
      <c r="B2850" s="77" t="s">
        <v>183</v>
      </c>
      <c r="C2850" s="78"/>
      <c r="D2850" s="79"/>
      <c r="E2850" s="80"/>
      <c r="F2850" s="80"/>
      <c r="G2850" s="80"/>
      <c r="H2850" s="80"/>
      <c r="I2850" s="80"/>
      <c r="J2850" s="311"/>
    </row>
    <row r="2851" spans="1:10">
      <c r="A2851" s="68"/>
      <c r="B2851" s="77" t="s">
        <v>183</v>
      </c>
      <c r="C2851" s="78"/>
      <c r="D2851" s="79"/>
      <c r="E2851" s="80"/>
      <c r="F2851" s="80"/>
      <c r="G2851" s="80"/>
      <c r="H2851" s="80"/>
      <c r="I2851" s="80"/>
      <c r="J2851" s="311"/>
    </row>
    <row r="2852" spans="1:10">
      <c r="A2852" s="68"/>
      <c r="B2852" s="77" t="s">
        <v>183</v>
      </c>
      <c r="C2852" s="78"/>
      <c r="D2852" s="79"/>
      <c r="E2852" s="80"/>
      <c r="F2852" s="80"/>
      <c r="G2852" s="80"/>
      <c r="H2852" s="80"/>
      <c r="I2852" s="80"/>
      <c r="J2852" s="311"/>
    </row>
    <row r="2853" spans="1:10">
      <c r="A2853" s="68"/>
      <c r="B2853" s="77" t="s">
        <v>183</v>
      </c>
      <c r="C2853" s="78"/>
      <c r="D2853" s="79"/>
      <c r="E2853" s="80"/>
      <c r="F2853" s="80"/>
      <c r="G2853" s="80"/>
      <c r="H2853" s="80"/>
      <c r="I2853" s="80"/>
      <c r="J2853" s="311"/>
    </row>
    <row r="2854" spans="1:10">
      <c r="A2854" s="68"/>
      <c r="B2854" s="77" t="s">
        <v>183</v>
      </c>
      <c r="C2854" s="78"/>
      <c r="D2854" s="79"/>
      <c r="E2854" s="80"/>
      <c r="F2854" s="80"/>
      <c r="G2854" s="80"/>
      <c r="H2854" s="80"/>
      <c r="I2854" s="80"/>
      <c r="J2854" s="311"/>
    </row>
    <row r="2855" spans="1:10">
      <c r="A2855" s="68"/>
      <c r="B2855" s="77" t="s">
        <v>183</v>
      </c>
      <c r="C2855" s="78"/>
      <c r="D2855" s="79"/>
      <c r="E2855" s="80"/>
      <c r="F2855" s="80"/>
      <c r="G2855" s="80"/>
      <c r="H2855" s="80"/>
      <c r="I2855" s="80"/>
      <c r="J2855" s="311"/>
    </row>
    <row r="2856" spans="1:10">
      <c r="A2856" s="68"/>
      <c r="B2856" s="73"/>
      <c r="C2856" s="81"/>
      <c r="D2856" s="75"/>
      <c r="E2856" s="75"/>
      <c r="F2856" s="75"/>
      <c r="G2856" s="75" t="s">
        <v>764</v>
      </c>
      <c r="H2856" s="75"/>
      <c r="I2856" s="75"/>
      <c r="J2856" s="83">
        <f>+SUBTOTAL(9,J2849:J2855)</f>
        <v>160.34</v>
      </c>
    </row>
    <row r="2857" spans="1:10">
      <c r="A2857" s="68"/>
      <c r="B2857" s="73" t="s">
        <v>247</v>
      </c>
      <c r="C2857" s="74" t="s">
        <v>765</v>
      </c>
      <c r="D2857" s="75"/>
      <c r="E2857" s="75"/>
      <c r="F2857" s="75"/>
      <c r="G2857" s="75"/>
      <c r="H2857" s="76" t="s">
        <v>182</v>
      </c>
      <c r="I2857" s="76" t="s">
        <v>766</v>
      </c>
      <c r="J2857" s="83" t="s">
        <v>767</v>
      </c>
    </row>
    <row r="2858" spans="1:10">
      <c r="A2858" s="68"/>
      <c r="B2858" s="73" t="s">
        <v>258</v>
      </c>
      <c r="C2858" s="74" t="s">
        <v>259</v>
      </c>
      <c r="D2858" s="75"/>
      <c r="E2858" s="75"/>
      <c r="F2858" s="75"/>
      <c r="G2858" s="75"/>
      <c r="H2858" s="76">
        <v>1</v>
      </c>
      <c r="I2858" s="76">
        <v>21.04</v>
      </c>
      <c r="J2858" s="83">
        <f>+ROUND(H2858*I2858,2)</f>
        <v>21.04</v>
      </c>
    </row>
    <row r="2859" spans="1:10">
      <c r="A2859" s="68"/>
      <c r="B2859" s="77" t="s">
        <v>183</v>
      </c>
      <c r="C2859" s="78"/>
      <c r="D2859" s="79"/>
      <c r="E2859" s="79"/>
      <c r="F2859" s="79"/>
      <c r="G2859" s="79"/>
      <c r="H2859" s="80"/>
      <c r="I2859" s="80"/>
      <c r="J2859" s="311"/>
    </row>
    <row r="2860" spans="1:10">
      <c r="A2860" s="68"/>
      <c r="B2860" s="77" t="s">
        <v>183</v>
      </c>
      <c r="C2860" s="78"/>
      <c r="D2860" s="79"/>
      <c r="E2860" s="79"/>
      <c r="F2860" s="79"/>
      <c r="G2860" s="79"/>
      <c r="H2860" s="80"/>
      <c r="I2860" s="80"/>
      <c r="J2860" s="311"/>
    </row>
    <row r="2861" spans="1:10">
      <c r="A2861" s="68"/>
      <c r="B2861" s="77" t="s">
        <v>183</v>
      </c>
      <c r="C2861" s="78"/>
      <c r="D2861" s="79"/>
      <c r="E2861" s="79"/>
      <c r="F2861" s="79"/>
      <c r="G2861" s="79"/>
      <c r="H2861" s="80"/>
      <c r="I2861" s="80"/>
      <c r="J2861" s="311"/>
    </row>
    <row r="2862" spans="1:10">
      <c r="A2862" s="68"/>
      <c r="B2862" s="77" t="s">
        <v>183</v>
      </c>
      <c r="C2862" s="78"/>
      <c r="D2862" s="79"/>
      <c r="E2862" s="79"/>
      <c r="F2862" s="79"/>
      <c r="G2862" s="79"/>
      <c r="H2862" s="80"/>
      <c r="I2862" s="80"/>
      <c r="J2862" s="311"/>
    </row>
    <row r="2863" spans="1:10">
      <c r="A2863" s="68"/>
      <c r="B2863" s="77" t="s">
        <v>183</v>
      </c>
      <c r="C2863" s="78"/>
      <c r="D2863" s="79"/>
      <c r="E2863" s="79"/>
      <c r="F2863" s="79"/>
      <c r="G2863" s="79"/>
      <c r="H2863" s="80"/>
      <c r="I2863" s="80"/>
      <c r="J2863" s="311"/>
    </row>
    <row r="2864" spans="1:10">
      <c r="A2864" s="68"/>
      <c r="B2864" s="77" t="s">
        <v>183</v>
      </c>
      <c r="C2864" s="78"/>
      <c r="D2864" s="79"/>
      <c r="E2864" s="79"/>
      <c r="F2864" s="79"/>
      <c r="G2864" s="79"/>
      <c r="H2864" s="80"/>
      <c r="I2864" s="80"/>
      <c r="J2864" s="311"/>
    </row>
    <row r="2865" spans="1:10">
      <c r="A2865" s="68"/>
      <c r="B2865" s="73"/>
      <c r="C2865" s="81"/>
      <c r="D2865" s="75"/>
      <c r="E2865" s="75"/>
      <c r="F2865" s="75"/>
      <c r="G2865" s="75" t="s">
        <v>768</v>
      </c>
      <c r="H2865" s="75"/>
      <c r="I2865" s="75"/>
      <c r="J2865" s="83">
        <f>+SUBTOTAL(9,J2858:J2864)</f>
        <v>21.04</v>
      </c>
    </row>
    <row r="2866" spans="1:10">
      <c r="A2866" s="68"/>
      <c r="B2866" s="73"/>
      <c r="C2866" s="81"/>
      <c r="D2866" s="75"/>
      <c r="E2866" s="75"/>
      <c r="F2866" s="75" t="s">
        <v>769</v>
      </c>
      <c r="G2866" s="75"/>
      <c r="H2866" s="75"/>
      <c r="I2866" s="75">
        <v>0</v>
      </c>
      <c r="J2866" s="83">
        <f>+ROUND(I2866*J2865,2)</f>
        <v>0</v>
      </c>
    </row>
    <row r="2867" spans="1:10">
      <c r="A2867" s="68"/>
      <c r="B2867" s="73"/>
      <c r="C2867" s="81"/>
      <c r="D2867" s="75"/>
      <c r="E2867" s="75"/>
      <c r="F2867" s="75" t="s">
        <v>260</v>
      </c>
      <c r="G2867" s="75"/>
      <c r="H2867" s="75"/>
      <c r="I2867" s="75"/>
      <c r="J2867" s="83">
        <f>+SUBTOTAL(9,J2858:J2866)</f>
        <v>21.04</v>
      </c>
    </row>
    <row r="2868" spans="1:10">
      <c r="A2868" s="68"/>
      <c r="B2868" s="82"/>
      <c r="C2868" s="81"/>
      <c r="D2868" s="75"/>
      <c r="E2868" s="75"/>
      <c r="F2868" s="75"/>
      <c r="G2868" s="75" t="s">
        <v>770</v>
      </c>
      <c r="H2868" s="75"/>
      <c r="I2868" s="75"/>
      <c r="J2868" s="315">
        <f>+SUBTOTAL(9,J2849:J2867)</f>
        <v>181.38</v>
      </c>
    </row>
    <row r="2869" spans="1:10">
      <c r="A2869" s="68"/>
      <c r="B2869" s="82"/>
      <c r="C2869" s="81" t="s">
        <v>261</v>
      </c>
      <c r="D2869" s="75">
        <v>15.86</v>
      </c>
      <c r="E2869" s="75"/>
      <c r="F2869" s="75"/>
      <c r="G2869" s="75" t="s">
        <v>262</v>
      </c>
      <c r="H2869" s="75"/>
      <c r="I2869" s="75"/>
      <c r="J2869" s="315">
        <f>+ROUND(J2868/D2869,2)</f>
        <v>11.44</v>
      </c>
    </row>
    <row r="2870" spans="1:10">
      <c r="A2870" s="68"/>
      <c r="B2870" s="73" t="s">
        <v>247</v>
      </c>
      <c r="C2870" s="74" t="s">
        <v>263</v>
      </c>
      <c r="D2870" s="75"/>
      <c r="E2870" s="75"/>
      <c r="F2870" s="75"/>
      <c r="G2870" s="76" t="s">
        <v>248</v>
      </c>
      <c r="H2870" s="76" t="s">
        <v>771</v>
      </c>
      <c r="I2870" s="76" t="s">
        <v>264</v>
      </c>
      <c r="J2870" s="83" t="s">
        <v>772</v>
      </c>
    </row>
    <row r="2871" spans="1:10">
      <c r="A2871" s="68"/>
      <c r="B2871" s="73" t="s">
        <v>569</v>
      </c>
      <c r="C2871" s="74" t="s">
        <v>570</v>
      </c>
      <c r="D2871" s="75"/>
      <c r="E2871" s="75"/>
      <c r="F2871" s="75"/>
      <c r="G2871" s="76" t="s">
        <v>187</v>
      </c>
      <c r="H2871" s="76">
        <v>7.52</v>
      </c>
      <c r="I2871" s="76">
        <v>1</v>
      </c>
      <c r="J2871" s="83">
        <f>+ROUND(H2871*I2871,2)</f>
        <v>7.52</v>
      </c>
    </row>
    <row r="2872" spans="1:10">
      <c r="A2872" s="68"/>
      <c r="B2872" s="77" t="s">
        <v>183</v>
      </c>
      <c r="C2872" s="78"/>
      <c r="D2872" s="79"/>
      <c r="E2872" s="79"/>
      <c r="F2872" s="79"/>
      <c r="G2872" s="80"/>
      <c r="H2872" s="80"/>
      <c r="I2872" s="80"/>
      <c r="J2872" s="311"/>
    </row>
    <row r="2873" spans="1:10">
      <c r="A2873" s="68"/>
      <c r="B2873" s="77" t="s">
        <v>183</v>
      </c>
      <c r="C2873" s="78"/>
      <c r="D2873" s="79"/>
      <c r="E2873" s="79"/>
      <c r="F2873" s="79"/>
      <c r="G2873" s="80"/>
      <c r="H2873" s="80"/>
      <c r="I2873" s="80"/>
      <c r="J2873" s="311"/>
    </row>
    <row r="2874" spans="1:10">
      <c r="A2874" s="68"/>
      <c r="B2874" s="77" t="s">
        <v>183</v>
      </c>
      <c r="C2874" s="78"/>
      <c r="D2874" s="79"/>
      <c r="E2874" s="79"/>
      <c r="F2874" s="79"/>
      <c r="G2874" s="80"/>
      <c r="H2874" s="80"/>
      <c r="I2874" s="80"/>
      <c r="J2874" s="311"/>
    </row>
    <row r="2875" spans="1:10">
      <c r="A2875" s="68"/>
      <c r="B2875" s="77" t="s">
        <v>183</v>
      </c>
      <c r="C2875" s="78"/>
      <c r="D2875" s="79"/>
      <c r="E2875" s="79"/>
      <c r="F2875" s="79"/>
      <c r="G2875" s="80"/>
      <c r="H2875" s="80"/>
      <c r="I2875" s="80"/>
      <c r="J2875" s="311"/>
    </row>
    <row r="2876" spans="1:10">
      <c r="A2876" s="68"/>
      <c r="B2876" s="77" t="s">
        <v>183</v>
      </c>
      <c r="C2876" s="78"/>
      <c r="D2876" s="79"/>
      <c r="E2876" s="79"/>
      <c r="F2876" s="79"/>
      <c r="G2876" s="80"/>
      <c r="H2876" s="80"/>
      <c r="I2876" s="80"/>
      <c r="J2876" s="311"/>
    </row>
    <row r="2877" spans="1:10">
      <c r="A2877" s="68"/>
      <c r="B2877" s="77" t="s">
        <v>183</v>
      </c>
      <c r="C2877" s="78"/>
      <c r="D2877" s="79"/>
      <c r="E2877" s="79"/>
      <c r="F2877" s="79"/>
      <c r="G2877" s="80"/>
      <c r="H2877" s="80"/>
      <c r="I2877" s="80"/>
      <c r="J2877" s="311"/>
    </row>
    <row r="2878" spans="1:10">
      <c r="A2878" s="68"/>
      <c r="B2878" s="73"/>
      <c r="C2878" s="81"/>
      <c r="D2878" s="75"/>
      <c r="E2878" s="75"/>
      <c r="F2878" s="75"/>
      <c r="G2878" s="75" t="s">
        <v>268</v>
      </c>
      <c r="H2878" s="75"/>
      <c r="I2878" s="75"/>
      <c r="J2878" s="83">
        <f>+SUBTOTAL(9,J2871:J2877)</f>
        <v>7.52</v>
      </c>
    </row>
    <row r="2879" spans="1:10">
      <c r="A2879" s="68"/>
      <c r="B2879" s="73" t="s">
        <v>247</v>
      </c>
      <c r="C2879" s="74" t="s">
        <v>269</v>
      </c>
      <c r="D2879" s="75"/>
      <c r="E2879" s="75"/>
      <c r="F2879" s="75"/>
      <c r="G2879" s="76" t="s">
        <v>248</v>
      </c>
      <c r="H2879" s="76" t="s">
        <v>771</v>
      </c>
      <c r="I2879" s="76" t="s">
        <v>264</v>
      </c>
      <c r="J2879" s="83" t="s">
        <v>772</v>
      </c>
    </row>
    <row r="2880" spans="1:10">
      <c r="A2880" s="68"/>
      <c r="B2880" s="73" t="s">
        <v>183</v>
      </c>
      <c r="C2880" s="74"/>
      <c r="D2880" s="75"/>
      <c r="E2880" s="75"/>
      <c r="F2880" s="75"/>
      <c r="G2880" s="76"/>
      <c r="H2880" s="76"/>
      <c r="I2880" s="76"/>
      <c r="J2880" s="83"/>
    </row>
    <row r="2881" spans="1:10">
      <c r="A2881" s="68"/>
      <c r="B2881" s="77" t="s">
        <v>183</v>
      </c>
      <c r="C2881" s="78"/>
      <c r="D2881" s="79"/>
      <c r="E2881" s="79"/>
      <c r="F2881" s="79"/>
      <c r="G2881" s="80"/>
      <c r="H2881" s="80"/>
      <c r="I2881" s="80"/>
      <c r="J2881" s="311"/>
    </row>
    <row r="2882" spans="1:10">
      <c r="A2882" s="68"/>
      <c r="B2882" s="77" t="s">
        <v>183</v>
      </c>
      <c r="C2882" s="78"/>
      <c r="D2882" s="79"/>
      <c r="E2882" s="79"/>
      <c r="F2882" s="79"/>
      <c r="G2882" s="80"/>
      <c r="H2882" s="80"/>
      <c r="I2882" s="80"/>
      <c r="J2882" s="311"/>
    </row>
    <row r="2883" spans="1:10">
      <c r="A2883" s="68"/>
      <c r="B2883" s="77" t="s">
        <v>183</v>
      </c>
      <c r="C2883" s="78"/>
      <c r="D2883" s="79"/>
      <c r="E2883" s="79"/>
      <c r="F2883" s="79"/>
      <c r="G2883" s="80"/>
      <c r="H2883" s="80"/>
      <c r="I2883" s="80"/>
      <c r="J2883" s="311"/>
    </row>
    <row r="2884" spans="1:10">
      <c r="A2884" s="68"/>
      <c r="B2884" s="77" t="s">
        <v>183</v>
      </c>
      <c r="C2884" s="78"/>
      <c r="D2884" s="79"/>
      <c r="E2884" s="79"/>
      <c r="F2884" s="79"/>
      <c r="G2884" s="80"/>
      <c r="H2884" s="80"/>
      <c r="I2884" s="80"/>
      <c r="J2884" s="311"/>
    </row>
    <row r="2885" spans="1:10">
      <c r="A2885" s="68"/>
      <c r="B2885" s="73"/>
      <c r="C2885" s="81"/>
      <c r="D2885" s="75"/>
      <c r="E2885" s="75"/>
      <c r="F2885" s="75"/>
      <c r="G2885" s="75" t="s">
        <v>270</v>
      </c>
      <c r="H2885" s="75"/>
      <c r="I2885" s="75"/>
      <c r="J2885" s="83">
        <f>+SUBTOTAL(9,J2880:J2884)</f>
        <v>0</v>
      </c>
    </row>
    <row r="2886" spans="1:10">
      <c r="A2886" s="68"/>
      <c r="B2886" s="73" t="s">
        <v>247</v>
      </c>
      <c r="C2886" s="74" t="s">
        <v>273</v>
      </c>
      <c r="D2886" s="76" t="s">
        <v>274</v>
      </c>
      <c r="E2886" s="76" t="s">
        <v>777</v>
      </c>
      <c r="F2886" s="76" t="s">
        <v>778</v>
      </c>
      <c r="G2886" s="76" t="s">
        <v>779</v>
      </c>
      <c r="H2886" s="76" t="s">
        <v>780</v>
      </c>
      <c r="I2886" s="76" t="s">
        <v>264</v>
      </c>
      <c r="J2886" s="83" t="s">
        <v>781</v>
      </c>
    </row>
    <row r="2887" spans="1:10">
      <c r="A2887" s="68"/>
      <c r="B2887" s="73" t="s">
        <v>342</v>
      </c>
      <c r="C2887" s="74" t="s">
        <v>571</v>
      </c>
      <c r="D2887" s="76" t="s">
        <v>275</v>
      </c>
      <c r="E2887" s="76">
        <v>0</v>
      </c>
      <c r="F2887" s="76">
        <v>25</v>
      </c>
      <c r="G2887" s="76">
        <v>25</v>
      </c>
      <c r="H2887" s="76">
        <v>0.85</v>
      </c>
      <c r="I2887" s="76">
        <v>1</v>
      </c>
      <c r="J2887" s="83">
        <f>+ROUND(G2887*H2887*I2887,2)</f>
        <v>21.25</v>
      </c>
    </row>
    <row r="2888" spans="1:10">
      <c r="A2888" s="68"/>
      <c r="B2888" s="77" t="s">
        <v>183</v>
      </c>
      <c r="C2888" s="78"/>
      <c r="D2888" s="80"/>
      <c r="E2888" s="80"/>
      <c r="F2888" s="80"/>
      <c r="G2888" s="80"/>
      <c r="H2888" s="80"/>
      <c r="I2888" s="80"/>
      <c r="J2888" s="311"/>
    </row>
    <row r="2889" spans="1:10">
      <c r="A2889" s="68"/>
      <c r="B2889" s="77" t="s">
        <v>183</v>
      </c>
      <c r="C2889" s="78"/>
      <c r="D2889" s="80"/>
      <c r="E2889" s="80"/>
      <c r="F2889" s="80"/>
      <c r="G2889" s="80"/>
      <c r="H2889" s="80"/>
      <c r="I2889" s="80"/>
      <c r="J2889" s="311"/>
    </row>
    <row r="2890" spans="1:10">
      <c r="A2890" s="68"/>
      <c r="B2890" s="77" t="s">
        <v>183</v>
      </c>
      <c r="C2890" s="78"/>
      <c r="D2890" s="80"/>
      <c r="E2890" s="80"/>
      <c r="F2890" s="80"/>
      <c r="G2890" s="80"/>
      <c r="H2890" s="80"/>
      <c r="I2890" s="80"/>
      <c r="J2890" s="311"/>
    </row>
    <row r="2891" spans="1:10">
      <c r="A2891" s="68"/>
      <c r="B2891" s="77" t="s">
        <v>183</v>
      </c>
      <c r="C2891" s="78"/>
      <c r="D2891" s="80"/>
      <c r="E2891" s="80"/>
      <c r="F2891" s="80"/>
      <c r="G2891" s="80"/>
      <c r="H2891" s="80"/>
      <c r="I2891" s="80"/>
      <c r="J2891" s="311"/>
    </row>
    <row r="2892" spans="1:10">
      <c r="A2892" s="68"/>
      <c r="B2892" s="77" t="s">
        <v>183</v>
      </c>
      <c r="C2892" s="78"/>
      <c r="D2892" s="80"/>
      <c r="E2892" s="80"/>
      <c r="F2892" s="80"/>
      <c r="G2892" s="80"/>
      <c r="H2892" s="80"/>
      <c r="I2892" s="80"/>
      <c r="J2892" s="311"/>
    </row>
    <row r="2893" spans="1:10">
      <c r="A2893" s="68"/>
      <c r="B2893" s="77" t="s">
        <v>183</v>
      </c>
      <c r="C2893" s="78"/>
      <c r="D2893" s="80"/>
      <c r="E2893" s="80"/>
      <c r="F2893" s="80"/>
      <c r="G2893" s="80"/>
      <c r="H2893" s="80"/>
      <c r="I2893" s="80"/>
      <c r="J2893" s="311"/>
    </row>
    <row r="2894" spans="1:10">
      <c r="A2894" s="68"/>
      <c r="B2894" s="73"/>
      <c r="C2894" s="81"/>
      <c r="D2894" s="75"/>
      <c r="E2894" s="75"/>
      <c r="F2894" s="75"/>
      <c r="G2894" s="75" t="s">
        <v>277</v>
      </c>
      <c r="H2894" s="75"/>
      <c r="I2894" s="75"/>
      <c r="J2894" s="83">
        <f>+SUBTOTAL(9,J2887:J2893)</f>
        <v>21.25</v>
      </c>
    </row>
    <row r="2895" spans="1:10">
      <c r="A2895" s="68"/>
      <c r="B2895" s="73" t="s">
        <v>278</v>
      </c>
      <c r="C2895" s="81"/>
      <c r="D2895" s="75"/>
      <c r="E2895" s="75"/>
      <c r="F2895" s="75"/>
      <c r="G2895" s="75"/>
      <c r="H2895" s="75"/>
      <c r="I2895" s="75"/>
      <c r="J2895" s="83">
        <f>+SUBTOTAL(9,J2869:J2893)</f>
        <v>40.21</v>
      </c>
    </row>
    <row r="2896" spans="1:10">
      <c r="A2896" s="68"/>
      <c r="B2896" s="73" t="s">
        <v>279</v>
      </c>
      <c r="C2896" s="81"/>
      <c r="D2896" s="75">
        <v>0</v>
      </c>
      <c r="E2896" s="75"/>
      <c r="F2896" s="75"/>
      <c r="G2896" s="75"/>
      <c r="H2896" s="75"/>
      <c r="I2896" s="75"/>
      <c r="J2896" s="83">
        <f>+ROUND(J2895*D2896/100,2)</f>
        <v>0</v>
      </c>
    </row>
    <row r="2897" spans="1:10" ht="14.4" thickBot="1">
      <c r="A2897" s="68"/>
      <c r="B2897" s="73" t="s">
        <v>280</v>
      </c>
      <c r="C2897" s="81"/>
      <c r="D2897" s="75"/>
      <c r="E2897" s="75"/>
      <c r="F2897" s="75"/>
      <c r="G2897" s="75"/>
      <c r="H2897" s="75"/>
      <c r="I2897" s="75"/>
      <c r="J2897" s="83">
        <f>+J2895+ J2896</f>
        <v>40.21</v>
      </c>
    </row>
    <row r="2898" spans="1:10">
      <c r="A2898" s="68"/>
      <c r="B2898" s="69" t="s">
        <v>213</v>
      </c>
      <c r="C2898" s="70"/>
      <c r="D2898" s="72"/>
      <c r="E2898" s="72"/>
      <c r="F2898" s="72" t="s">
        <v>783</v>
      </c>
      <c r="G2898" s="72"/>
      <c r="H2898" s="72"/>
      <c r="I2898" s="72" t="s">
        <v>784</v>
      </c>
      <c r="J2898" s="310"/>
    </row>
    <row r="2899" spans="1:10">
      <c r="A2899" s="68"/>
      <c r="B2899" s="77" t="s">
        <v>785</v>
      </c>
      <c r="C2899" s="68"/>
      <c r="D2899" s="79"/>
      <c r="E2899" s="79"/>
      <c r="F2899" s="79" t="s">
        <v>786</v>
      </c>
      <c r="G2899" s="79"/>
      <c r="H2899" s="79"/>
      <c r="I2899" s="79"/>
      <c r="J2899" s="316"/>
    </row>
    <row r="2900" spans="1:10">
      <c r="A2900" s="68"/>
      <c r="B2900" s="77" t="s">
        <v>787</v>
      </c>
      <c r="C2900" s="68"/>
      <c r="D2900" s="79"/>
      <c r="E2900" s="79"/>
      <c r="F2900" s="79" t="s">
        <v>788</v>
      </c>
      <c r="G2900" s="79"/>
      <c r="H2900" s="79"/>
      <c r="I2900" s="79"/>
      <c r="J2900" s="316"/>
    </row>
    <row r="2901" spans="1:10" ht="14.4" thickBot="1">
      <c r="A2901" s="68"/>
      <c r="B2901" s="84" t="s">
        <v>789</v>
      </c>
      <c r="C2901" s="68"/>
      <c r="D2901" s="79"/>
      <c r="E2901" s="79"/>
      <c r="F2901" s="79"/>
      <c r="G2901" s="79"/>
      <c r="H2901" s="79"/>
      <c r="I2901" s="79"/>
      <c r="J2901" s="317"/>
    </row>
    <row r="2902" spans="1:10">
      <c r="A2902" s="68"/>
      <c r="B2902" s="70"/>
      <c r="C2902" s="70"/>
      <c r="D2902" s="72"/>
      <c r="E2902" s="72"/>
      <c r="F2902" s="72"/>
      <c r="G2902" s="72"/>
      <c r="H2902" s="72"/>
      <c r="I2902" s="72"/>
      <c r="J2902" s="72"/>
    </row>
    <row r="2903" spans="1:10" ht="14.4" thickBot="1">
      <c r="A2903" s="68"/>
      <c r="B2903" s="68"/>
      <c r="C2903" s="68"/>
      <c r="D2903" s="79"/>
      <c r="E2903" s="79"/>
      <c r="F2903" s="79"/>
      <c r="G2903" s="79"/>
      <c r="H2903" s="79"/>
      <c r="I2903" s="79"/>
      <c r="J2903" s="79"/>
    </row>
    <row r="2904" spans="1:10">
      <c r="A2904" s="68"/>
      <c r="B2904" s="69"/>
      <c r="C2904" s="70"/>
      <c r="D2904" s="71" t="s">
        <v>246</v>
      </c>
      <c r="E2904" s="71"/>
      <c r="F2904" s="71"/>
      <c r="G2904" s="72"/>
      <c r="H2904" s="72"/>
      <c r="I2904" s="72"/>
      <c r="J2904" s="310"/>
    </row>
    <row r="2905" spans="1:10">
      <c r="A2905" s="68"/>
      <c r="B2905" s="73" t="s">
        <v>247</v>
      </c>
      <c r="C2905" s="74" t="s">
        <v>69</v>
      </c>
      <c r="D2905" s="75"/>
      <c r="E2905" s="75"/>
      <c r="F2905" s="75"/>
      <c r="G2905" s="75"/>
      <c r="H2905" s="76" t="s">
        <v>759</v>
      </c>
      <c r="I2905" s="75"/>
      <c r="J2905" s="83" t="s">
        <v>248</v>
      </c>
    </row>
    <row r="2906" spans="1:10">
      <c r="A2906" s="68"/>
      <c r="B2906" s="77" t="s">
        <v>183</v>
      </c>
      <c r="C2906" s="78" t="s">
        <v>883</v>
      </c>
      <c r="D2906" s="79"/>
      <c r="E2906" s="79"/>
      <c r="F2906" s="79"/>
      <c r="G2906" s="79"/>
      <c r="H2906" s="80" t="s">
        <v>761</v>
      </c>
      <c r="I2906" s="79"/>
      <c r="J2906" s="311" t="s">
        <v>188</v>
      </c>
    </row>
    <row r="2907" spans="1:10">
      <c r="A2907" s="68"/>
      <c r="B2907" s="73"/>
      <c r="C2907" s="74"/>
      <c r="D2907" s="75"/>
      <c r="E2907" s="76"/>
      <c r="F2907" s="76" t="s">
        <v>249</v>
      </c>
      <c r="G2907" s="76"/>
      <c r="H2907" s="76" t="s">
        <v>250</v>
      </c>
      <c r="I2907" s="76"/>
      <c r="J2907" s="83" t="s">
        <v>762</v>
      </c>
    </row>
    <row r="2908" spans="1:10">
      <c r="A2908" s="68"/>
      <c r="B2908" s="77" t="s">
        <v>247</v>
      </c>
      <c r="C2908" s="78" t="s">
        <v>251</v>
      </c>
      <c r="D2908" s="79"/>
      <c r="E2908" s="80" t="s">
        <v>182</v>
      </c>
      <c r="F2908" s="76" t="s">
        <v>252</v>
      </c>
      <c r="G2908" s="76" t="s">
        <v>253</v>
      </c>
      <c r="H2908" s="76" t="s">
        <v>252</v>
      </c>
      <c r="I2908" s="312" t="s">
        <v>253</v>
      </c>
      <c r="J2908" s="311" t="s">
        <v>763</v>
      </c>
    </row>
    <row r="2909" spans="1:10">
      <c r="A2909" s="68"/>
      <c r="B2909" s="313" t="s">
        <v>374</v>
      </c>
      <c r="C2909" s="74" t="s">
        <v>375</v>
      </c>
      <c r="D2909" s="75"/>
      <c r="E2909" s="76">
        <v>1</v>
      </c>
      <c r="F2909" s="76">
        <v>0.12</v>
      </c>
      <c r="G2909" s="76">
        <v>0.88</v>
      </c>
      <c r="H2909" s="76">
        <v>152.22</v>
      </c>
      <c r="I2909" s="76">
        <v>58.52</v>
      </c>
      <c r="J2909" s="83">
        <f>+ROUND(E2909* ((F2909*H2909) + (G2909*I2909)),2)</f>
        <v>69.760000000000005</v>
      </c>
    </row>
    <row r="2910" spans="1:10">
      <c r="A2910" s="68"/>
      <c r="B2910" s="77" t="s">
        <v>183</v>
      </c>
      <c r="C2910" s="78"/>
      <c r="D2910" s="79"/>
      <c r="E2910" s="80"/>
      <c r="F2910" s="80"/>
      <c r="G2910" s="80"/>
      <c r="H2910" s="80"/>
      <c r="I2910" s="80"/>
      <c r="J2910" s="311"/>
    </row>
    <row r="2911" spans="1:10">
      <c r="A2911" s="68"/>
      <c r="B2911" s="77" t="s">
        <v>183</v>
      </c>
      <c r="C2911" s="78"/>
      <c r="D2911" s="79"/>
      <c r="E2911" s="80"/>
      <c r="F2911" s="80"/>
      <c r="G2911" s="80"/>
      <c r="H2911" s="80"/>
      <c r="I2911" s="80"/>
      <c r="J2911" s="311"/>
    </row>
    <row r="2912" spans="1:10">
      <c r="A2912" s="68"/>
      <c r="B2912" s="77" t="s">
        <v>183</v>
      </c>
      <c r="C2912" s="78"/>
      <c r="D2912" s="79"/>
      <c r="E2912" s="80"/>
      <c r="F2912" s="80"/>
      <c r="G2912" s="80"/>
      <c r="H2912" s="80"/>
      <c r="I2912" s="80"/>
      <c r="J2912" s="311"/>
    </row>
    <row r="2913" spans="1:10">
      <c r="A2913" s="68"/>
      <c r="B2913" s="77" t="s">
        <v>183</v>
      </c>
      <c r="C2913" s="78"/>
      <c r="D2913" s="79"/>
      <c r="E2913" s="80"/>
      <c r="F2913" s="80"/>
      <c r="G2913" s="80"/>
      <c r="H2913" s="80"/>
      <c r="I2913" s="80"/>
      <c r="J2913" s="311"/>
    </row>
    <row r="2914" spans="1:10">
      <c r="A2914" s="68"/>
      <c r="B2914" s="77" t="s">
        <v>183</v>
      </c>
      <c r="C2914" s="78"/>
      <c r="D2914" s="79"/>
      <c r="E2914" s="80"/>
      <c r="F2914" s="80"/>
      <c r="G2914" s="80"/>
      <c r="H2914" s="80"/>
      <c r="I2914" s="80"/>
      <c r="J2914" s="311"/>
    </row>
    <row r="2915" spans="1:10">
      <c r="A2915" s="68"/>
      <c r="B2915" s="77" t="s">
        <v>183</v>
      </c>
      <c r="C2915" s="78"/>
      <c r="D2915" s="79"/>
      <c r="E2915" s="80"/>
      <c r="F2915" s="80"/>
      <c r="G2915" s="80"/>
      <c r="H2915" s="80"/>
      <c r="I2915" s="80"/>
      <c r="J2915" s="311"/>
    </row>
    <row r="2916" spans="1:10">
      <c r="A2916" s="68"/>
      <c r="B2916" s="73"/>
      <c r="C2916" s="81"/>
      <c r="D2916" s="75"/>
      <c r="E2916" s="75"/>
      <c r="F2916" s="75"/>
      <c r="G2916" s="75" t="s">
        <v>764</v>
      </c>
      <c r="H2916" s="75"/>
      <c r="I2916" s="75"/>
      <c r="J2916" s="83">
        <f>+SUBTOTAL(9,J2909:J2915)</f>
        <v>69.760000000000005</v>
      </c>
    </row>
    <row r="2917" spans="1:10">
      <c r="A2917" s="68"/>
      <c r="B2917" s="73" t="s">
        <v>247</v>
      </c>
      <c r="C2917" s="74" t="s">
        <v>765</v>
      </c>
      <c r="D2917" s="75"/>
      <c r="E2917" s="75"/>
      <c r="F2917" s="75"/>
      <c r="G2917" s="75"/>
      <c r="H2917" s="76" t="s">
        <v>182</v>
      </c>
      <c r="I2917" s="76" t="s">
        <v>766</v>
      </c>
      <c r="J2917" s="83" t="s">
        <v>767</v>
      </c>
    </row>
    <row r="2918" spans="1:10">
      <c r="A2918" s="68"/>
      <c r="B2918" s="73" t="s">
        <v>258</v>
      </c>
      <c r="C2918" s="74" t="s">
        <v>259</v>
      </c>
      <c r="D2918" s="75"/>
      <c r="E2918" s="75"/>
      <c r="F2918" s="75"/>
      <c r="G2918" s="75"/>
      <c r="H2918" s="76">
        <v>10</v>
      </c>
      <c r="I2918" s="76">
        <v>21.04</v>
      </c>
      <c r="J2918" s="83">
        <f>+ROUND(H2918*I2918,2)</f>
        <v>210.4</v>
      </c>
    </row>
    <row r="2919" spans="1:10">
      <c r="A2919" s="68"/>
      <c r="B2919" s="77" t="s">
        <v>183</v>
      </c>
      <c r="C2919" s="78"/>
      <c r="D2919" s="79"/>
      <c r="E2919" s="79"/>
      <c r="F2919" s="79"/>
      <c r="G2919" s="79"/>
      <c r="H2919" s="80"/>
      <c r="I2919" s="80"/>
      <c r="J2919" s="311"/>
    </row>
    <row r="2920" spans="1:10">
      <c r="A2920" s="68"/>
      <c r="B2920" s="77" t="s">
        <v>183</v>
      </c>
      <c r="C2920" s="78"/>
      <c r="D2920" s="79"/>
      <c r="E2920" s="79"/>
      <c r="F2920" s="79"/>
      <c r="G2920" s="79"/>
      <c r="H2920" s="80"/>
      <c r="I2920" s="80"/>
      <c r="J2920" s="311"/>
    </row>
    <row r="2921" spans="1:10">
      <c r="A2921" s="68"/>
      <c r="B2921" s="77" t="s">
        <v>183</v>
      </c>
      <c r="C2921" s="78"/>
      <c r="D2921" s="79"/>
      <c r="E2921" s="79"/>
      <c r="F2921" s="79"/>
      <c r="G2921" s="79"/>
      <c r="H2921" s="80"/>
      <c r="I2921" s="80"/>
      <c r="J2921" s="311"/>
    </row>
    <row r="2922" spans="1:10">
      <c r="A2922" s="68"/>
      <c r="B2922" s="77" t="s">
        <v>183</v>
      </c>
      <c r="C2922" s="78"/>
      <c r="D2922" s="79"/>
      <c r="E2922" s="79"/>
      <c r="F2922" s="79"/>
      <c r="G2922" s="79"/>
      <c r="H2922" s="80"/>
      <c r="I2922" s="80"/>
      <c r="J2922" s="311"/>
    </row>
    <row r="2923" spans="1:10">
      <c r="A2923" s="68"/>
      <c r="B2923" s="77" t="s">
        <v>183</v>
      </c>
      <c r="C2923" s="78"/>
      <c r="D2923" s="79"/>
      <c r="E2923" s="79"/>
      <c r="F2923" s="79"/>
      <c r="G2923" s="79"/>
      <c r="H2923" s="80"/>
      <c r="I2923" s="80"/>
      <c r="J2923" s="311"/>
    </row>
    <row r="2924" spans="1:10">
      <c r="A2924" s="68"/>
      <c r="B2924" s="77" t="s">
        <v>183</v>
      </c>
      <c r="C2924" s="78"/>
      <c r="D2924" s="79"/>
      <c r="E2924" s="79"/>
      <c r="F2924" s="79"/>
      <c r="G2924" s="79"/>
      <c r="H2924" s="80"/>
      <c r="I2924" s="80"/>
      <c r="J2924" s="311"/>
    </row>
    <row r="2925" spans="1:10">
      <c r="A2925" s="68"/>
      <c r="B2925" s="73"/>
      <c r="C2925" s="81"/>
      <c r="D2925" s="75"/>
      <c r="E2925" s="75"/>
      <c r="F2925" s="75"/>
      <c r="G2925" s="75" t="s">
        <v>768</v>
      </c>
      <c r="H2925" s="75"/>
      <c r="I2925" s="75"/>
      <c r="J2925" s="83">
        <f>+SUBTOTAL(9,J2918:J2924)</f>
        <v>210.4</v>
      </c>
    </row>
    <row r="2926" spans="1:10">
      <c r="A2926" s="68"/>
      <c r="B2926" s="73"/>
      <c r="C2926" s="81"/>
      <c r="D2926" s="75"/>
      <c r="E2926" s="75"/>
      <c r="F2926" s="75" t="s">
        <v>769</v>
      </c>
      <c r="G2926" s="75"/>
      <c r="H2926" s="75"/>
      <c r="I2926" s="75">
        <v>0</v>
      </c>
      <c r="J2926" s="83">
        <f>+ROUND(I2926*J2925,2)</f>
        <v>0</v>
      </c>
    </row>
    <row r="2927" spans="1:10">
      <c r="A2927" s="68"/>
      <c r="B2927" s="73"/>
      <c r="C2927" s="81"/>
      <c r="D2927" s="75"/>
      <c r="E2927" s="75"/>
      <c r="F2927" s="75" t="s">
        <v>260</v>
      </c>
      <c r="G2927" s="75"/>
      <c r="H2927" s="75"/>
      <c r="I2927" s="75"/>
      <c r="J2927" s="83">
        <f>+SUBTOTAL(9,J2918:J2926)</f>
        <v>210.4</v>
      </c>
    </row>
    <row r="2928" spans="1:10">
      <c r="A2928" s="68"/>
      <c r="B2928" s="82"/>
      <c r="C2928" s="81"/>
      <c r="D2928" s="75"/>
      <c r="E2928" s="75"/>
      <c r="F2928" s="75"/>
      <c r="G2928" s="75" t="s">
        <v>770</v>
      </c>
      <c r="H2928" s="75"/>
      <c r="I2928" s="75"/>
      <c r="J2928" s="315">
        <f>+SUBTOTAL(9,J2909:J2927)</f>
        <v>280.16000000000003</v>
      </c>
    </row>
    <row r="2929" spans="1:10">
      <c r="A2929" s="68"/>
      <c r="B2929" s="82"/>
      <c r="C2929" s="81" t="s">
        <v>261</v>
      </c>
      <c r="D2929" s="75">
        <v>25</v>
      </c>
      <c r="E2929" s="75"/>
      <c r="F2929" s="75"/>
      <c r="G2929" s="75" t="s">
        <v>262</v>
      </c>
      <c r="H2929" s="75"/>
      <c r="I2929" s="75"/>
      <c r="J2929" s="315">
        <f>+ROUND(J2928/D2929,2)</f>
        <v>11.21</v>
      </c>
    </row>
    <row r="2930" spans="1:10">
      <c r="A2930" s="68"/>
      <c r="B2930" s="73" t="s">
        <v>247</v>
      </c>
      <c r="C2930" s="74" t="s">
        <v>263</v>
      </c>
      <c r="D2930" s="75"/>
      <c r="E2930" s="75"/>
      <c r="F2930" s="75"/>
      <c r="G2930" s="76" t="s">
        <v>248</v>
      </c>
      <c r="H2930" s="76" t="s">
        <v>771</v>
      </c>
      <c r="I2930" s="76" t="s">
        <v>264</v>
      </c>
      <c r="J2930" s="83" t="s">
        <v>772</v>
      </c>
    </row>
    <row r="2931" spans="1:10">
      <c r="A2931" s="68"/>
      <c r="B2931" s="73" t="s">
        <v>494</v>
      </c>
      <c r="C2931" s="74" t="s">
        <v>495</v>
      </c>
      <c r="D2931" s="75"/>
      <c r="E2931" s="75"/>
      <c r="F2931" s="75"/>
      <c r="G2931" s="76" t="s">
        <v>188</v>
      </c>
      <c r="H2931" s="76">
        <v>0.82</v>
      </c>
      <c r="I2931" s="76">
        <v>4</v>
      </c>
      <c r="J2931" s="83">
        <f>+ROUND(H2931*I2931,2)</f>
        <v>3.28</v>
      </c>
    </row>
    <row r="2932" spans="1:10">
      <c r="A2932" s="68"/>
      <c r="B2932" s="77" t="s">
        <v>673</v>
      </c>
      <c r="C2932" s="78" t="s">
        <v>674</v>
      </c>
      <c r="D2932" s="79"/>
      <c r="E2932" s="79"/>
      <c r="F2932" s="79"/>
      <c r="G2932" s="80" t="s">
        <v>311</v>
      </c>
      <c r="H2932" s="80">
        <v>19.309999999999999</v>
      </c>
      <c r="I2932" s="80">
        <v>1.7299999999999999E-2</v>
      </c>
      <c r="J2932" s="311">
        <f>+ROUND(H2932*I2932,2)</f>
        <v>0.33</v>
      </c>
    </row>
    <row r="2933" spans="1:10">
      <c r="A2933" s="68"/>
      <c r="B2933" s="77" t="s">
        <v>183</v>
      </c>
      <c r="C2933" s="78"/>
      <c r="D2933" s="79"/>
      <c r="E2933" s="79"/>
      <c r="F2933" s="79"/>
      <c r="G2933" s="80"/>
      <c r="H2933" s="80"/>
      <c r="I2933" s="80"/>
      <c r="J2933" s="311"/>
    </row>
    <row r="2934" spans="1:10">
      <c r="A2934" s="68"/>
      <c r="B2934" s="77" t="s">
        <v>183</v>
      </c>
      <c r="C2934" s="78"/>
      <c r="D2934" s="79"/>
      <c r="E2934" s="79"/>
      <c r="F2934" s="79"/>
      <c r="G2934" s="80"/>
      <c r="H2934" s="80"/>
      <c r="I2934" s="80"/>
      <c r="J2934" s="311"/>
    </row>
    <row r="2935" spans="1:10">
      <c r="A2935" s="68"/>
      <c r="B2935" s="77" t="s">
        <v>183</v>
      </c>
      <c r="C2935" s="78"/>
      <c r="D2935" s="79"/>
      <c r="E2935" s="79"/>
      <c r="F2935" s="79"/>
      <c r="G2935" s="80"/>
      <c r="H2935" s="80"/>
      <c r="I2935" s="80"/>
      <c r="J2935" s="311"/>
    </row>
    <row r="2936" spans="1:10">
      <c r="A2936" s="68"/>
      <c r="B2936" s="77" t="s">
        <v>183</v>
      </c>
      <c r="C2936" s="78"/>
      <c r="D2936" s="79"/>
      <c r="E2936" s="79"/>
      <c r="F2936" s="79"/>
      <c r="G2936" s="80"/>
      <c r="H2936" s="80"/>
      <c r="I2936" s="80"/>
      <c r="J2936" s="311"/>
    </row>
    <row r="2937" spans="1:10">
      <c r="A2937" s="68"/>
      <c r="B2937" s="77" t="s">
        <v>183</v>
      </c>
      <c r="C2937" s="78"/>
      <c r="D2937" s="79"/>
      <c r="E2937" s="79"/>
      <c r="F2937" s="79"/>
      <c r="G2937" s="80"/>
      <c r="H2937" s="80"/>
      <c r="I2937" s="80"/>
      <c r="J2937" s="311"/>
    </row>
    <row r="2938" spans="1:10">
      <c r="A2938" s="68"/>
      <c r="B2938" s="73"/>
      <c r="C2938" s="81"/>
      <c r="D2938" s="75"/>
      <c r="E2938" s="75"/>
      <c r="F2938" s="75"/>
      <c r="G2938" s="75" t="s">
        <v>268</v>
      </c>
      <c r="H2938" s="75"/>
      <c r="I2938" s="75"/>
      <c r="J2938" s="83">
        <f>+SUBTOTAL(9,J2931:J2937)</f>
        <v>3.61</v>
      </c>
    </row>
    <row r="2939" spans="1:10">
      <c r="A2939" s="68"/>
      <c r="B2939" s="73" t="s">
        <v>247</v>
      </c>
      <c r="C2939" s="74" t="s">
        <v>269</v>
      </c>
      <c r="D2939" s="75"/>
      <c r="E2939" s="75"/>
      <c r="F2939" s="75"/>
      <c r="G2939" s="76" t="s">
        <v>248</v>
      </c>
      <c r="H2939" s="76" t="s">
        <v>771</v>
      </c>
      <c r="I2939" s="76" t="s">
        <v>264</v>
      </c>
      <c r="J2939" s="83" t="s">
        <v>772</v>
      </c>
    </row>
    <row r="2940" spans="1:10">
      <c r="A2940" s="68"/>
      <c r="B2940" s="73" t="s">
        <v>884</v>
      </c>
      <c r="C2940" s="74" t="s">
        <v>496</v>
      </c>
      <c r="D2940" s="75"/>
      <c r="E2940" s="75"/>
      <c r="F2940" s="75"/>
      <c r="G2940" s="76" t="s">
        <v>210</v>
      </c>
      <c r="H2940" s="76">
        <v>59.36</v>
      </c>
      <c r="I2940" s="76">
        <v>0.02</v>
      </c>
      <c r="J2940" s="83">
        <f>+ROUND(H2940*I2940,2)</f>
        <v>1.19</v>
      </c>
    </row>
    <row r="2941" spans="1:10">
      <c r="A2941" s="68"/>
      <c r="B2941" s="77" t="s">
        <v>885</v>
      </c>
      <c r="C2941" s="78" t="s">
        <v>497</v>
      </c>
      <c r="D2941" s="79"/>
      <c r="E2941" s="79"/>
      <c r="F2941" s="79"/>
      <c r="G2941" s="80" t="s">
        <v>210</v>
      </c>
      <c r="H2941" s="80">
        <v>37.51</v>
      </c>
      <c r="I2941" s="80">
        <v>0.42</v>
      </c>
      <c r="J2941" s="311">
        <f>+ROUND(H2941*I2941,2)</f>
        <v>15.75</v>
      </c>
    </row>
    <row r="2942" spans="1:10">
      <c r="A2942" s="68"/>
      <c r="B2942" s="77" t="s">
        <v>183</v>
      </c>
      <c r="C2942" s="78"/>
      <c r="D2942" s="79"/>
      <c r="E2942" s="79"/>
      <c r="F2942" s="79"/>
      <c r="G2942" s="80"/>
      <c r="H2942" s="80"/>
      <c r="I2942" s="80"/>
      <c r="J2942" s="311"/>
    </row>
    <row r="2943" spans="1:10">
      <c r="A2943" s="68"/>
      <c r="B2943" s="77" t="s">
        <v>183</v>
      </c>
      <c r="C2943" s="78"/>
      <c r="D2943" s="79"/>
      <c r="E2943" s="79"/>
      <c r="F2943" s="79"/>
      <c r="G2943" s="80"/>
      <c r="H2943" s="80"/>
      <c r="I2943" s="80"/>
      <c r="J2943" s="311"/>
    </row>
    <row r="2944" spans="1:10">
      <c r="A2944" s="68"/>
      <c r="B2944" s="77" t="s">
        <v>183</v>
      </c>
      <c r="C2944" s="78"/>
      <c r="D2944" s="79"/>
      <c r="E2944" s="79"/>
      <c r="F2944" s="79"/>
      <c r="G2944" s="80"/>
      <c r="H2944" s="80"/>
      <c r="I2944" s="80"/>
      <c r="J2944" s="311"/>
    </row>
    <row r="2945" spans="1:10">
      <c r="A2945" s="68"/>
      <c r="B2945" s="73"/>
      <c r="C2945" s="81"/>
      <c r="D2945" s="75"/>
      <c r="E2945" s="75"/>
      <c r="F2945" s="75"/>
      <c r="G2945" s="75" t="s">
        <v>270</v>
      </c>
      <c r="H2945" s="75"/>
      <c r="I2945" s="75"/>
      <c r="J2945" s="83">
        <f>+SUBTOTAL(9,J2940:J2944)</f>
        <v>16.940000000000001</v>
      </c>
    </row>
    <row r="2946" spans="1:10">
      <c r="A2946" s="68"/>
      <c r="B2946" s="73" t="s">
        <v>247</v>
      </c>
      <c r="C2946" s="74" t="s">
        <v>273</v>
      </c>
      <c r="D2946" s="76" t="s">
        <v>274</v>
      </c>
      <c r="E2946" s="76" t="s">
        <v>777</v>
      </c>
      <c r="F2946" s="76" t="s">
        <v>778</v>
      </c>
      <c r="G2946" s="76" t="s">
        <v>779</v>
      </c>
      <c r="H2946" s="76" t="s">
        <v>780</v>
      </c>
      <c r="I2946" s="76" t="s">
        <v>264</v>
      </c>
      <c r="J2946" s="83" t="s">
        <v>781</v>
      </c>
    </row>
    <row r="2947" spans="1:10">
      <c r="A2947" s="68"/>
      <c r="B2947" s="73">
        <v>416129</v>
      </c>
      <c r="C2947" s="74" t="s">
        <v>675</v>
      </c>
      <c r="D2947" s="76" t="s">
        <v>275</v>
      </c>
      <c r="E2947" s="76">
        <v>0</v>
      </c>
      <c r="F2947" s="76">
        <v>1.93</v>
      </c>
      <c r="G2947" s="76">
        <v>1.93</v>
      </c>
      <c r="H2947" s="76">
        <v>0.74</v>
      </c>
      <c r="I2947" s="76">
        <v>2.4099999999999998E-3</v>
      </c>
      <c r="J2947" s="83">
        <f>+ROUND(G2947*H2947*I2947,2)</f>
        <v>0</v>
      </c>
    </row>
    <row r="2948" spans="1:10">
      <c r="A2948" s="68"/>
      <c r="B2948" s="77">
        <v>416131</v>
      </c>
      <c r="C2948" s="78" t="s">
        <v>676</v>
      </c>
      <c r="D2948" s="80" t="s">
        <v>275</v>
      </c>
      <c r="E2948" s="80">
        <v>0</v>
      </c>
      <c r="F2948" s="80">
        <v>1.93</v>
      </c>
      <c r="G2948" s="80">
        <v>1.93</v>
      </c>
      <c r="H2948" s="80">
        <v>0.74</v>
      </c>
      <c r="I2948" s="80">
        <v>2.6179999999999998E-2</v>
      </c>
      <c r="J2948" s="311">
        <f>+ROUND(G2948*H2948*I2948,2)</f>
        <v>0.04</v>
      </c>
    </row>
    <row r="2949" spans="1:10">
      <c r="A2949" s="68"/>
      <c r="B2949" s="77" t="s">
        <v>498</v>
      </c>
      <c r="C2949" s="78" t="s">
        <v>499</v>
      </c>
      <c r="D2949" s="80" t="s">
        <v>275</v>
      </c>
      <c r="E2949" s="80">
        <v>0</v>
      </c>
      <c r="F2949" s="80">
        <v>1.93</v>
      </c>
      <c r="G2949" s="80">
        <v>1.93</v>
      </c>
      <c r="H2949" s="80">
        <v>0.74</v>
      </c>
      <c r="I2949" s="80">
        <v>2.0000000000000001E-4</v>
      </c>
      <c r="J2949" s="311">
        <f>+ROUND(G2949*H2949*I2949,2)</f>
        <v>0</v>
      </c>
    </row>
    <row r="2950" spans="1:10">
      <c r="A2950" s="68"/>
      <c r="B2950" s="77" t="s">
        <v>183</v>
      </c>
      <c r="C2950" s="78"/>
      <c r="D2950" s="80"/>
      <c r="E2950" s="80"/>
      <c r="F2950" s="80"/>
      <c r="G2950" s="80"/>
      <c r="H2950" s="80"/>
      <c r="I2950" s="80"/>
      <c r="J2950" s="311"/>
    </row>
    <row r="2951" spans="1:10">
      <c r="A2951" s="68"/>
      <c r="B2951" s="77" t="s">
        <v>183</v>
      </c>
      <c r="C2951" s="78"/>
      <c r="D2951" s="80"/>
      <c r="E2951" s="80"/>
      <c r="F2951" s="80"/>
      <c r="G2951" s="80"/>
      <c r="H2951" s="80"/>
      <c r="I2951" s="80"/>
      <c r="J2951" s="311"/>
    </row>
    <row r="2952" spans="1:10">
      <c r="A2952" s="68"/>
      <c r="B2952" s="77" t="s">
        <v>183</v>
      </c>
      <c r="C2952" s="78"/>
      <c r="D2952" s="80"/>
      <c r="E2952" s="80"/>
      <c r="F2952" s="80"/>
      <c r="G2952" s="80"/>
      <c r="H2952" s="80"/>
      <c r="I2952" s="80"/>
      <c r="J2952" s="311"/>
    </row>
    <row r="2953" spans="1:10">
      <c r="A2953" s="68"/>
      <c r="B2953" s="77" t="s">
        <v>183</v>
      </c>
      <c r="C2953" s="78"/>
      <c r="D2953" s="80"/>
      <c r="E2953" s="80"/>
      <c r="F2953" s="80"/>
      <c r="G2953" s="80"/>
      <c r="H2953" s="80"/>
      <c r="I2953" s="80"/>
      <c r="J2953" s="311"/>
    </row>
    <row r="2954" spans="1:10">
      <c r="A2954" s="68"/>
      <c r="B2954" s="73"/>
      <c r="C2954" s="81"/>
      <c r="D2954" s="75"/>
      <c r="E2954" s="75"/>
      <c r="F2954" s="75"/>
      <c r="G2954" s="75" t="s">
        <v>277</v>
      </c>
      <c r="H2954" s="75"/>
      <c r="I2954" s="75"/>
      <c r="J2954" s="83">
        <f>+SUBTOTAL(9,J2947:J2953)</f>
        <v>0.04</v>
      </c>
    </row>
    <row r="2955" spans="1:10">
      <c r="A2955" s="68"/>
      <c r="B2955" s="73" t="s">
        <v>278</v>
      </c>
      <c r="C2955" s="81"/>
      <c r="D2955" s="75"/>
      <c r="E2955" s="75"/>
      <c r="F2955" s="75"/>
      <c r="G2955" s="75"/>
      <c r="H2955" s="75"/>
      <c r="I2955" s="75"/>
      <c r="J2955" s="83">
        <f>+SUBTOTAL(9,J2929:J2953)</f>
        <v>31.8</v>
      </c>
    </row>
    <row r="2956" spans="1:10">
      <c r="A2956" s="68"/>
      <c r="B2956" s="73" t="s">
        <v>279</v>
      </c>
      <c r="C2956" s="81"/>
      <c r="D2956" s="75">
        <v>0</v>
      </c>
      <c r="E2956" s="75"/>
      <c r="F2956" s="75"/>
      <c r="G2956" s="75"/>
      <c r="H2956" s="75"/>
      <c r="I2956" s="75"/>
      <c r="J2956" s="83">
        <f>+ROUND(J2955*D2956/100,2)</f>
        <v>0</v>
      </c>
    </row>
    <row r="2957" spans="1:10" ht="14.4" thickBot="1">
      <c r="A2957" s="68"/>
      <c r="B2957" s="73" t="s">
        <v>280</v>
      </c>
      <c r="C2957" s="81"/>
      <c r="D2957" s="75"/>
      <c r="E2957" s="75"/>
      <c r="F2957" s="75"/>
      <c r="G2957" s="75"/>
      <c r="H2957" s="75"/>
      <c r="I2957" s="75"/>
      <c r="J2957" s="83">
        <f>+J2955+ J2956</f>
        <v>31.8</v>
      </c>
    </row>
    <row r="2958" spans="1:10">
      <c r="A2958" s="68"/>
      <c r="B2958" s="69" t="s">
        <v>213</v>
      </c>
      <c r="C2958" s="70"/>
      <c r="D2958" s="72"/>
      <c r="E2958" s="72"/>
      <c r="F2958" s="72" t="s">
        <v>783</v>
      </c>
      <c r="G2958" s="72"/>
      <c r="H2958" s="72"/>
      <c r="I2958" s="72" t="s">
        <v>784</v>
      </c>
      <c r="J2958" s="310"/>
    </row>
    <row r="2959" spans="1:10">
      <c r="A2959" s="68"/>
      <c r="B2959" s="77" t="s">
        <v>785</v>
      </c>
      <c r="C2959" s="68"/>
      <c r="D2959" s="79"/>
      <c r="E2959" s="79"/>
      <c r="F2959" s="79" t="s">
        <v>786</v>
      </c>
      <c r="G2959" s="79"/>
      <c r="H2959" s="79"/>
      <c r="I2959" s="79"/>
      <c r="J2959" s="316"/>
    </row>
    <row r="2960" spans="1:10">
      <c r="A2960" s="68"/>
      <c r="B2960" s="77" t="s">
        <v>787</v>
      </c>
      <c r="C2960" s="68"/>
      <c r="D2960" s="79"/>
      <c r="E2960" s="79"/>
      <c r="F2960" s="79" t="s">
        <v>788</v>
      </c>
      <c r="G2960" s="79"/>
      <c r="H2960" s="79"/>
      <c r="I2960" s="79"/>
      <c r="J2960" s="316"/>
    </row>
    <row r="2961" spans="1:10" ht="14.4" thickBot="1">
      <c r="A2961" s="68"/>
      <c r="B2961" s="84" t="s">
        <v>789</v>
      </c>
      <c r="C2961" s="68"/>
      <c r="D2961" s="79"/>
      <c r="E2961" s="79"/>
      <c r="F2961" s="79"/>
      <c r="G2961" s="79"/>
      <c r="H2961" s="79"/>
      <c r="I2961" s="79"/>
      <c r="J2961" s="317"/>
    </row>
    <row r="2962" spans="1:10">
      <c r="A2962" s="68"/>
      <c r="B2962" s="70"/>
      <c r="C2962" s="70"/>
      <c r="D2962" s="72"/>
      <c r="E2962" s="72"/>
      <c r="F2962" s="72"/>
      <c r="G2962" s="72"/>
      <c r="H2962" s="72"/>
      <c r="I2962" s="72"/>
      <c r="J2962" s="72"/>
    </row>
    <row r="2963" spans="1:10" ht="14.4" thickBot="1">
      <c r="A2963" s="68"/>
      <c r="B2963" s="68"/>
      <c r="C2963" s="68"/>
      <c r="D2963" s="79"/>
      <c r="E2963" s="79"/>
      <c r="F2963" s="79"/>
      <c r="G2963" s="79"/>
      <c r="H2963" s="79"/>
      <c r="I2963" s="79"/>
      <c r="J2963" s="79"/>
    </row>
    <row r="2964" spans="1:10">
      <c r="A2964" s="68"/>
      <c r="B2964" s="69"/>
      <c r="C2964" s="70"/>
      <c r="D2964" s="71" t="s">
        <v>246</v>
      </c>
      <c r="E2964" s="71"/>
      <c r="F2964" s="71"/>
      <c r="G2964" s="72"/>
      <c r="H2964" s="72"/>
      <c r="I2964" s="72"/>
      <c r="J2964" s="310"/>
    </row>
    <row r="2965" spans="1:10">
      <c r="A2965" s="68"/>
      <c r="B2965" s="73" t="s">
        <v>247</v>
      </c>
      <c r="C2965" s="74" t="s">
        <v>69</v>
      </c>
      <c r="D2965" s="75"/>
      <c r="E2965" s="75"/>
      <c r="F2965" s="75"/>
      <c r="G2965" s="75"/>
      <c r="H2965" s="76" t="s">
        <v>759</v>
      </c>
      <c r="I2965" s="75"/>
      <c r="J2965" s="83" t="s">
        <v>248</v>
      </c>
    </row>
    <row r="2966" spans="1:10">
      <c r="A2966" s="68"/>
      <c r="B2966" s="77" t="s">
        <v>884</v>
      </c>
      <c r="C2966" s="78" t="s">
        <v>209</v>
      </c>
      <c r="D2966" s="79"/>
      <c r="E2966" s="79"/>
      <c r="F2966" s="79"/>
      <c r="G2966" s="79"/>
      <c r="H2966" s="80" t="s">
        <v>761</v>
      </c>
      <c r="I2966" s="79"/>
      <c r="J2966" s="311" t="s">
        <v>210</v>
      </c>
    </row>
    <row r="2967" spans="1:10">
      <c r="A2967" s="68"/>
      <c r="B2967" s="73"/>
      <c r="C2967" s="74"/>
      <c r="D2967" s="75"/>
      <c r="E2967" s="76"/>
      <c r="F2967" s="76" t="s">
        <v>249</v>
      </c>
      <c r="G2967" s="76"/>
      <c r="H2967" s="76" t="s">
        <v>250</v>
      </c>
      <c r="I2967" s="76"/>
      <c r="J2967" s="83" t="s">
        <v>762</v>
      </c>
    </row>
    <row r="2968" spans="1:10">
      <c r="A2968" s="68"/>
      <c r="B2968" s="77" t="s">
        <v>247</v>
      </c>
      <c r="C2968" s="78" t="s">
        <v>251</v>
      </c>
      <c r="D2968" s="79"/>
      <c r="E2968" s="80" t="s">
        <v>182</v>
      </c>
      <c r="F2968" s="76" t="s">
        <v>252</v>
      </c>
      <c r="G2968" s="76" t="s">
        <v>253</v>
      </c>
      <c r="H2968" s="76" t="s">
        <v>252</v>
      </c>
      <c r="I2968" s="312" t="s">
        <v>253</v>
      </c>
      <c r="J2968" s="311" t="s">
        <v>763</v>
      </c>
    </row>
    <row r="2969" spans="1:10">
      <c r="A2969" s="68"/>
      <c r="B2969" s="313" t="s">
        <v>455</v>
      </c>
      <c r="C2969" s="74" t="s">
        <v>456</v>
      </c>
      <c r="D2969" s="75"/>
      <c r="E2969" s="76">
        <v>2</v>
      </c>
      <c r="F2969" s="76">
        <v>1</v>
      </c>
      <c r="G2969" s="76">
        <v>0</v>
      </c>
      <c r="H2969" s="76">
        <v>0.61</v>
      </c>
      <c r="I2969" s="76">
        <v>0.41</v>
      </c>
      <c r="J2969" s="83">
        <f>+ROUND(E2969* ((F2969*H2969) + (G2969*I2969)),2)</f>
        <v>1.22</v>
      </c>
    </row>
    <row r="2970" spans="1:10">
      <c r="A2970" s="68"/>
      <c r="B2970" s="314" t="s">
        <v>500</v>
      </c>
      <c r="C2970" s="78" t="s">
        <v>501</v>
      </c>
      <c r="D2970" s="79"/>
      <c r="E2970" s="80">
        <v>1</v>
      </c>
      <c r="F2970" s="80">
        <v>1</v>
      </c>
      <c r="G2970" s="80">
        <v>0</v>
      </c>
      <c r="H2970" s="80">
        <v>3.69</v>
      </c>
      <c r="I2970" s="80">
        <v>2.2999999999999998</v>
      </c>
      <c r="J2970" s="311">
        <f>+ROUND(E2970* ((F2970*H2970) + (G2970*I2970)),2)</f>
        <v>3.69</v>
      </c>
    </row>
    <row r="2971" spans="1:10">
      <c r="A2971" s="68"/>
      <c r="B2971" s="314" t="s">
        <v>502</v>
      </c>
      <c r="C2971" s="78" t="s">
        <v>503</v>
      </c>
      <c r="D2971" s="79"/>
      <c r="E2971" s="80">
        <v>1</v>
      </c>
      <c r="F2971" s="80">
        <v>1</v>
      </c>
      <c r="G2971" s="80">
        <v>0</v>
      </c>
      <c r="H2971" s="80">
        <v>0.59</v>
      </c>
      <c r="I2971" s="80">
        <v>0.41</v>
      </c>
      <c r="J2971" s="311">
        <f>+ROUND(E2971* ((F2971*H2971) + (G2971*I2971)),2)</f>
        <v>0.59</v>
      </c>
    </row>
    <row r="2972" spans="1:10">
      <c r="A2972" s="68"/>
      <c r="B2972" s="314" t="s">
        <v>819</v>
      </c>
      <c r="C2972" s="78" t="s">
        <v>820</v>
      </c>
      <c r="D2972" s="79"/>
      <c r="E2972" s="80">
        <v>1</v>
      </c>
      <c r="F2972" s="80">
        <v>1</v>
      </c>
      <c r="G2972" s="80">
        <v>0</v>
      </c>
      <c r="H2972" s="80">
        <v>10.18</v>
      </c>
      <c r="I2972" s="80">
        <v>0.48</v>
      </c>
      <c r="J2972" s="311">
        <f>+ROUND(E2972* ((F2972*H2972) + (G2972*I2972)),2)</f>
        <v>10.18</v>
      </c>
    </row>
    <row r="2973" spans="1:10">
      <c r="A2973" s="68"/>
      <c r="B2973" s="77" t="s">
        <v>183</v>
      </c>
      <c r="C2973" s="78"/>
      <c r="D2973" s="79"/>
      <c r="E2973" s="80"/>
      <c r="F2973" s="80"/>
      <c r="G2973" s="80"/>
      <c r="H2973" s="80"/>
      <c r="I2973" s="80"/>
      <c r="J2973" s="311"/>
    </row>
    <row r="2974" spans="1:10">
      <c r="A2974" s="68"/>
      <c r="B2974" s="77" t="s">
        <v>183</v>
      </c>
      <c r="C2974" s="78"/>
      <c r="D2974" s="79"/>
      <c r="E2974" s="80"/>
      <c r="F2974" s="80"/>
      <c r="G2974" s="80"/>
      <c r="H2974" s="80"/>
      <c r="I2974" s="80"/>
      <c r="J2974" s="311"/>
    </row>
    <row r="2975" spans="1:10">
      <c r="A2975" s="68"/>
      <c r="B2975" s="77" t="s">
        <v>183</v>
      </c>
      <c r="C2975" s="78"/>
      <c r="D2975" s="79"/>
      <c r="E2975" s="80"/>
      <c r="F2975" s="80"/>
      <c r="G2975" s="80"/>
      <c r="H2975" s="80"/>
      <c r="I2975" s="80"/>
      <c r="J2975" s="311"/>
    </row>
    <row r="2976" spans="1:10">
      <c r="A2976" s="68"/>
      <c r="B2976" s="73"/>
      <c r="C2976" s="81"/>
      <c r="D2976" s="75"/>
      <c r="E2976" s="75"/>
      <c r="F2976" s="75"/>
      <c r="G2976" s="75" t="s">
        <v>764</v>
      </c>
      <c r="H2976" s="75"/>
      <c r="I2976" s="75"/>
      <c r="J2976" s="83">
        <f>+SUBTOTAL(9,J2969:J2975)</f>
        <v>15.68</v>
      </c>
    </row>
    <row r="2977" spans="1:10">
      <c r="A2977" s="68"/>
      <c r="B2977" s="73" t="s">
        <v>247</v>
      </c>
      <c r="C2977" s="74" t="s">
        <v>765</v>
      </c>
      <c r="D2977" s="75"/>
      <c r="E2977" s="75"/>
      <c r="F2977" s="75"/>
      <c r="G2977" s="75"/>
      <c r="H2977" s="76" t="s">
        <v>182</v>
      </c>
      <c r="I2977" s="76" t="s">
        <v>766</v>
      </c>
      <c r="J2977" s="83" t="s">
        <v>767</v>
      </c>
    </row>
    <row r="2978" spans="1:10">
      <c r="A2978" s="68"/>
      <c r="B2978" s="73" t="s">
        <v>258</v>
      </c>
      <c r="C2978" s="74" t="s">
        <v>259</v>
      </c>
      <c r="D2978" s="75"/>
      <c r="E2978" s="75"/>
      <c r="F2978" s="75"/>
      <c r="G2978" s="75"/>
      <c r="H2978" s="76">
        <v>4</v>
      </c>
      <c r="I2978" s="76">
        <v>21.04</v>
      </c>
      <c r="J2978" s="83">
        <f>+ROUND(H2978*I2978,2)</f>
        <v>84.16</v>
      </c>
    </row>
    <row r="2979" spans="1:10">
      <c r="A2979" s="68"/>
      <c r="B2979" s="77" t="s">
        <v>183</v>
      </c>
      <c r="C2979" s="78"/>
      <c r="D2979" s="79"/>
      <c r="E2979" s="79"/>
      <c r="F2979" s="79"/>
      <c r="G2979" s="79"/>
      <c r="H2979" s="80"/>
      <c r="I2979" s="80"/>
      <c r="J2979" s="311"/>
    </row>
    <row r="2980" spans="1:10">
      <c r="A2980" s="68"/>
      <c r="B2980" s="77" t="s">
        <v>183</v>
      </c>
      <c r="C2980" s="78"/>
      <c r="D2980" s="79"/>
      <c r="E2980" s="79"/>
      <c r="F2980" s="79"/>
      <c r="G2980" s="79"/>
      <c r="H2980" s="80"/>
      <c r="I2980" s="80"/>
      <c r="J2980" s="311"/>
    </row>
    <row r="2981" spans="1:10">
      <c r="A2981" s="68"/>
      <c r="B2981" s="77" t="s">
        <v>183</v>
      </c>
      <c r="C2981" s="78"/>
      <c r="D2981" s="79"/>
      <c r="E2981" s="79"/>
      <c r="F2981" s="79"/>
      <c r="G2981" s="79"/>
      <c r="H2981" s="80"/>
      <c r="I2981" s="80"/>
      <c r="J2981" s="311"/>
    </row>
    <row r="2982" spans="1:10">
      <c r="A2982" s="68"/>
      <c r="B2982" s="77" t="s">
        <v>183</v>
      </c>
      <c r="C2982" s="78"/>
      <c r="D2982" s="79"/>
      <c r="E2982" s="79"/>
      <c r="F2982" s="79"/>
      <c r="G2982" s="79"/>
      <c r="H2982" s="80"/>
      <c r="I2982" s="80"/>
      <c r="J2982" s="311"/>
    </row>
    <row r="2983" spans="1:10">
      <c r="A2983" s="68"/>
      <c r="B2983" s="77" t="s">
        <v>183</v>
      </c>
      <c r="C2983" s="78"/>
      <c r="D2983" s="79"/>
      <c r="E2983" s="79"/>
      <c r="F2983" s="79"/>
      <c r="G2983" s="79"/>
      <c r="H2983" s="80"/>
      <c r="I2983" s="80"/>
      <c r="J2983" s="311"/>
    </row>
    <row r="2984" spans="1:10">
      <c r="A2984" s="68"/>
      <c r="B2984" s="77" t="s">
        <v>183</v>
      </c>
      <c r="C2984" s="78"/>
      <c r="D2984" s="79"/>
      <c r="E2984" s="79"/>
      <c r="F2984" s="79"/>
      <c r="G2984" s="79"/>
      <c r="H2984" s="80"/>
      <c r="I2984" s="80"/>
      <c r="J2984" s="311"/>
    </row>
    <row r="2985" spans="1:10">
      <c r="A2985" s="68"/>
      <c r="B2985" s="73"/>
      <c r="C2985" s="81"/>
      <c r="D2985" s="75"/>
      <c r="E2985" s="75"/>
      <c r="F2985" s="75"/>
      <c r="G2985" s="75" t="s">
        <v>768</v>
      </c>
      <c r="H2985" s="75"/>
      <c r="I2985" s="75"/>
      <c r="J2985" s="83">
        <f>+SUBTOTAL(9,J2978:J2984)</f>
        <v>84.16</v>
      </c>
    </row>
    <row r="2986" spans="1:10">
      <c r="A2986" s="68"/>
      <c r="B2986" s="73"/>
      <c r="C2986" s="81"/>
      <c r="D2986" s="75"/>
      <c r="E2986" s="75"/>
      <c r="F2986" s="75" t="s">
        <v>769</v>
      </c>
      <c r="G2986" s="75"/>
      <c r="H2986" s="75"/>
      <c r="I2986" s="75">
        <v>0</v>
      </c>
      <c r="J2986" s="83">
        <f>+ROUND(I2986*J2985,2)</f>
        <v>0</v>
      </c>
    </row>
    <row r="2987" spans="1:10">
      <c r="A2987" s="68"/>
      <c r="B2987" s="73"/>
      <c r="C2987" s="81"/>
      <c r="D2987" s="75"/>
      <c r="E2987" s="75"/>
      <c r="F2987" s="75" t="s">
        <v>260</v>
      </c>
      <c r="G2987" s="75"/>
      <c r="H2987" s="75"/>
      <c r="I2987" s="75"/>
      <c r="J2987" s="83">
        <f>+SUBTOTAL(9,J2978:J2986)</f>
        <v>84.16</v>
      </c>
    </row>
    <row r="2988" spans="1:10">
      <c r="A2988" s="68"/>
      <c r="B2988" s="82"/>
      <c r="C2988" s="81"/>
      <c r="D2988" s="75"/>
      <c r="E2988" s="75"/>
      <c r="F2988" s="75"/>
      <c r="G2988" s="75" t="s">
        <v>770</v>
      </c>
      <c r="H2988" s="75"/>
      <c r="I2988" s="75"/>
      <c r="J2988" s="315">
        <f>+SUBTOTAL(9,J2969:J2987)</f>
        <v>99.84</v>
      </c>
    </row>
    <row r="2989" spans="1:10">
      <c r="A2989" s="68"/>
      <c r="B2989" s="82"/>
      <c r="C2989" s="81" t="s">
        <v>261</v>
      </c>
      <c r="D2989" s="75">
        <v>77.53</v>
      </c>
      <c r="E2989" s="75"/>
      <c r="F2989" s="75"/>
      <c r="G2989" s="75" t="s">
        <v>262</v>
      </c>
      <c r="H2989" s="75"/>
      <c r="I2989" s="75"/>
      <c r="J2989" s="315">
        <f>+ROUND(J2988/D2989,2)</f>
        <v>1.29</v>
      </c>
    </row>
    <row r="2990" spans="1:10">
      <c r="A2990" s="68"/>
      <c r="B2990" s="73" t="s">
        <v>247</v>
      </c>
      <c r="C2990" s="74" t="s">
        <v>263</v>
      </c>
      <c r="D2990" s="75"/>
      <c r="E2990" s="75"/>
      <c r="F2990" s="75"/>
      <c r="G2990" s="76" t="s">
        <v>248</v>
      </c>
      <c r="H2990" s="76" t="s">
        <v>771</v>
      </c>
      <c r="I2990" s="76" t="s">
        <v>264</v>
      </c>
      <c r="J2990" s="83" t="s">
        <v>772</v>
      </c>
    </row>
    <row r="2991" spans="1:10">
      <c r="A2991" s="68"/>
      <c r="B2991" s="73" t="s">
        <v>183</v>
      </c>
      <c r="C2991" s="74"/>
      <c r="D2991" s="75"/>
      <c r="E2991" s="75"/>
      <c r="F2991" s="75"/>
      <c r="G2991" s="76"/>
      <c r="H2991" s="76"/>
      <c r="I2991" s="76"/>
      <c r="J2991" s="83"/>
    </row>
    <row r="2992" spans="1:10">
      <c r="A2992" s="68"/>
      <c r="B2992" s="77" t="s">
        <v>183</v>
      </c>
      <c r="C2992" s="78"/>
      <c r="D2992" s="79"/>
      <c r="E2992" s="79"/>
      <c r="F2992" s="79"/>
      <c r="G2992" s="80"/>
      <c r="H2992" s="80"/>
      <c r="I2992" s="80"/>
      <c r="J2992" s="311"/>
    </row>
    <row r="2993" spans="1:10">
      <c r="A2993" s="68"/>
      <c r="B2993" s="77" t="s">
        <v>183</v>
      </c>
      <c r="C2993" s="78"/>
      <c r="D2993" s="79"/>
      <c r="E2993" s="79"/>
      <c r="F2993" s="79"/>
      <c r="G2993" s="80"/>
      <c r="H2993" s="80"/>
      <c r="I2993" s="80"/>
      <c r="J2993" s="311"/>
    </row>
    <row r="2994" spans="1:10">
      <c r="A2994" s="68"/>
      <c r="B2994" s="77" t="s">
        <v>183</v>
      </c>
      <c r="C2994" s="78"/>
      <c r="D2994" s="79"/>
      <c r="E2994" s="79"/>
      <c r="F2994" s="79"/>
      <c r="G2994" s="80"/>
      <c r="H2994" s="80"/>
      <c r="I2994" s="80"/>
      <c r="J2994" s="311"/>
    </row>
    <row r="2995" spans="1:10">
      <c r="A2995" s="68"/>
      <c r="B2995" s="77" t="s">
        <v>183</v>
      </c>
      <c r="C2995" s="78"/>
      <c r="D2995" s="79"/>
      <c r="E2995" s="79"/>
      <c r="F2995" s="79"/>
      <c r="G2995" s="80"/>
      <c r="H2995" s="80"/>
      <c r="I2995" s="80"/>
      <c r="J2995" s="311"/>
    </row>
    <row r="2996" spans="1:10">
      <c r="A2996" s="68"/>
      <c r="B2996" s="77" t="s">
        <v>183</v>
      </c>
      <c r="C2996" s="78"/>
      <c r="D2996" s="79"/>
      <c r="E2996" s="79"/>
      <c r="F2996" s="79"/>
      <c r="G2996" s="80"/>
      <c r="H2996" s="80"/>
      <c r="I2996" s="80"/>
      <c r="J2996" s="311"/>
    </row>
    <row r="2997" spans="1:10">
      <c r="A2997" s="68"/>
      <c r="B2997" s="77" t="s">
        <v>183</v>
      </c>
      <c r="C2997" s="78"/>
      <c r="D2997" s="79"/>
      <c r="E2997" s="79"/>
      <c r="F2997" s="79"/>
      <c r="G2997" s="80"/>
      <c r="H2997" s="80"/>
      <c r="I2997" s="80"/>
      <c r="J2997" s="311"/>
    </row>
    <row r="2998" spans="1:10">
      <c r="A2998" s="68"/>
      <c r="B2998" s="73"/>
      <c r="C2998" s="81"/>
      <c r="D2998" s="75"/>
      <c r="E2998" s="75"/>
      <c r="F2998" s="75"/>
      <c r="G2998" s="75" t="s">
        <v>268</v>
      </c>
      <c r="H2998" s="75"/>
      <c r="I2998" s="75"/>
      <c r="J2998" s="83">
        <f>+SUBTOTAL(9,J2991:J2997)</f>
        <v>0</v>
      </c>
    </row>
    <row r="2999" spans="1:10">
      <c r="A2999" s="68"/>
      <c r="B2999" s="73" t="s">
        <v>247</v>
      </c>
      <c r="C2999" s="74" t="s">
        <v>269</v>
      </c>
      <c r="D2999" s="75"/>
      <c r="E2999" s="75"/>
      <c r="F2999" s="75"/>
      <c r="G2999" s="76" t="s">
        <v>248</v>
      </c>
      <c r="H2999" s="76" t="s">
        <v>771</v>
      </c>
      <c r="I2999" s="76" t="s">
        <v>264</v>
      </c>
      <c r="J2999" s="83" t="s">
        <v>772</v>
      </c>
    </row>
    <row r="3000" spans="1:10">
      <c r="A3000" s="68"/>
      <c r="B3000" s="73" t="s">
        <v>886</v>
      </c>
      <c r="C3000" s="74" t="s">
        <v>504</v>
      </c>
      <c r="D3000" s="75"/>
      <c r="E3000" s="75"/>
      <c r="F3000" s="75"/>
      <c r="G3000" s="76" t="s">
        <v>311</v>
      </c>
      <c r="H3000" s="76">
        <v>13.65</v>
      </c>
      <c r="I3000" s="76">
        <v>1.7963199999999999</v>
      </c>
      <c r="J3000" s="83">
        <f>+ROUND(H3000*I3000,2)</f>
        <v>24.52</v>
      </c>
    </row>
    <row r="3001" spans="1:10">
      <c r="A3001" s="68"/>
      <c r="B3001" s="77" t="s">
        <v>887</v>
      </c>
      <c r="C3001" s="78" t="s">
        <v>433</v>
      </c>
      <c r="D3001" s="79"/>
      <c r="E3001" s="79"/>
      <c r="F3001" s="79"/>
      <c r="G3001" s="80" t="s">
        <v>184</v>
      </c>
      <c r="H3001" s="80">
        <v>677.93</v>
      </c>
      <c r="I3001" s="80">
        <v>4.9500000000000002E-2</v>
      </c>
      <c r="J3001" s="311">
        <f>+ROUND(H3001*I3001,2)</f>
        <v>33.56</v>
      </c>
    </row>
    <row r="3002" spans="1:10">
      <c r="A3002" s="68"/>
      <c r="B3002" s="77" t="s">
        <v>183</v>
      </c>
      <c r="C3002" s="78"/>
      <c r="D3002" s="79"/>
      <c r="E3002" s="79"/>
      <c r="F3002" s="79"/>
      <c r="G3002" s="80"/>
      <c r="H3002" s="80"/>
      <c r="I3002" s="80"/>
      <c r="J3002" s="311"/>
    </row>
    <row r="3003" spans="1:10">
      <c r="A3003" s="68"/>
      <c r="B3003" s="77" t="s">
        <v>183</v>
      </c>
      <c r="C3003" s="78"/>
      <c r="D3003" s="79"/>
      <c r="E3003" s="79"/>
      <c r="F3003" s="79"/>
      <c r="G3003" s="80"/>
      <c r="H3003" s="80"/>
      <c r="I3003" s="80"/>
      <c r="J3003" s="311"/>
    </row>
    <row r="3004" spans="1:10">
      <c r="A3004" s="68"/>
      <c r="B3004" s="77" t="s">
        <v>183</v>
      </c>
      <c r="C3004" s="78"/>
      <c r="D3004" s="79"/>
      <c r="E3004" s="79"/>
      <c r="F3004" s="79"/>
      <c r="G3004" s="80"/>
      <c r="H3004" s="80"/>
      <c r="I3004" s="80"/>
      <c r="J3004" s="311"/>
    </row>
    <row r="3005" spans="1:10">
      <c r="A3005" s="68"/>
      <c r="B3005" s="73"/>
      <c r="C3005" s="81"/>
      <c r="D3005" s="75"/>
      <c r="E3005" s="75"/>
      <c r="F3005" s="75"/>
      <c r="G3005" s="75" t="s">
        <v>270</v>
      </c>
      <c r="H3005" s="75"/>
      <c r="I3005" s="75"/>
      <c r="J3005" s="83">
        <f>+SUBTOTAL(9,J3000:J3004)</f>
        <v>58.08</v>
      </c>
    </row>
    <row r="3006" spans="1:10">
      <c r="A3006" s="68"/>
      <c r="B3006" s="73" t="s">
        <v>247</v>
      </c>
      <c r="C3006" s="74" t="s">
        <v>273</v>
      </c>
      <c r="D3006" s="76" t="s">
        <v>274</v>
      </c>
      <c r="E3006" s="76" t="s">
        <v>777</v>
      </c>
      <c r="F3006" s="76" t="s">
        <v>778</v>
      </c>
      <c r="G3006" s="76" t="s">
        <v>779</v>
      </c>
      <c r="H3006" s="76" t="s">
        <v>780</v>
      </c>
      <c r="I3006" s="76" t="s">
        <v>264</v>
      </c>
      <c r="J3006" s="83" t="s">
        <v>781</v>
      </c>
    </row>
    <row r="3007" spans="1:10">
      <c r="A3007" s="68"/>
      <c r="B3007" s="73" t="s">
        <v>183</v>
      </c>
      <c r="C3007" s="74"/>
      <c r="D3007" s="76"/>
      <c r="E3007" s="76"/>
      <c r="F3007" s="76"/>
      <c r="G3007" s="76"/>
      <c r="H3007" s="76"/>
      <c r="I3007" s="76"/>
      <c r="J3007" s="83"/>
    </row>
    <row r="3008" spans="1:10">
      <c r="A3008" s="68"/>
      <c r="B3008" s="77" t="s">
        <v>183</v>
      </c>
      <c r="C3008" s="78"/>
      <c r="D3008" s="80"/>
      <c r="E3008" s="80"/>
      <c r="F3008" s="80"/>
      <c r="G3008" s="80"/>
      <c r="H3008" s="80"/>
      <c r="I3008" s="80"/>
      <c r="J3008" s="311"/>
    </row>
    <row r="3009" spans="1:10">
      <c r="A3009" s="68"/>
      <c r="B3009" s="77" t="s">
        <v>183</v>
      </c>
      <c r="C3009" s="78"/>
      <c r="D3009" s="80"/>
      <c r="E3009" s="80"/>
      <c r="F3009" s="80"/>
      <c r="G3009" s="80"/>
      <c r="H3009" s="80"/>
      <c r="I3009" s="80"/>
      <c r="J3009" s="311"/>
    </row>
    <row r="3010" spans="1:10">
      <c r="A3010" s="68"/>
      <c r="B3010" s="77" t="s">
        <v>183</v>
      </c>
      <c r="C3010" s="78"/>
      <c r="D3010" s="80"/>
      <c r="E3010" s="80"/>
      <c r="F3010" s="80"/>
      <c r="G3010" s="80"/>
      <c r="H3010" s="80"/>
      <c r="I3010" s="80"/>
      <c r="J3010" s="311"/>
    </row>
    <row r="3011" spans="1:10">
      <c r="A3011" s="68"/>
      <c r="B3011" s="77" t="s">
        <v>183</v>
      </c>
      <c r="C3011" s="78"/>
      <c r="D3011" s="80"/>
      <c r="E3011" s="80"/>
      <c r="F3011" s="80"/>
      <c r="G3011" s="80"/>
      <c r="H3011" s="80"/>
      <c r="I3011" s="80"/>
      <c r="J3011" s="311"/>
    </row>
    <row r="3012" spans="1:10">
      <c r="A3012" s="68"/>
      <c r="B3012" s="77" t="s">
        <v>183</v>
      </c>
      <c r="C3012" s="78"/>
      <c r="D3012" s="80"/>
      <c r="E3012" s="80"/>
      <c r="F3012" s="80"/>
      <c r="G3012" s="80"/>
      <c r="H3012" s="80"/>
      <c r="I3012" s="80"/>
      <c r="J3012" s="311"/>
    </row>
    <row r="3013" spans="1:10">
      <c r="A3013" s="68"/>
      <c r="B3013" s="77" t="s">
        <v>183</v>
      </c>
      <c r="C3013" s="78"/>
      <c r="D3013" s="80"/>
      <c r="E3013" s="80"/>
      <c r="F3013" s="80"/>
      <c r="G3013" s="80"/>
      <c r="H3013" s="80"/>
      <c r="I3013" s="80"/>
      <c r="J3013" s="311"/>
    </row>
    <row r="3014" spans="1:10">
      <c r="A3014" s="68"/>
      <c r="B3014" s="73"/>
      <c r="C3014" s="81"/>
      <c r="D3014" s="75"/>
      <c r="E3014" s="75"/>
      <c r="F3014" s="75"/>
      <c r="G3014" s="75" t="s">
        <v>277</v>
      </c>
      <c r="H3014" s="75"/>
      <c r="I3014" s="75"/>
      <c r="J3014" s="83">
        <f>+SUBTOTAL(9,J3007:J3013)</f>
        <v>0</v>
      </c>
    </row>
    <row r="3015" spans="1:10">
      <c r="A3015" s="68"/>
      <c r="B3015" s="73" t="s">
        <v>278</v>
      </c>
      <c r="C3015" s="81"/>
      <c r="D3015" s="75"/>
      <c r="E3015" s="75"/>
      <c r="F3015" s="75"/>
      <c r="G3015" s="75"/>
      <c r="H3015" s="75"/>
      <c r="I3015" s="75"/>
      <c r="J3015" s="83">
        <f>+SUBTOTAL(9,J2989:J3013)</f>
        <v>59.370000000000005</v>
      </c>
    </row>
    <row r="3016" spans="1:10">
      <c r="A3016" s="68"/>
      <c r="B3016" s="73" t="s">
        <v>279</v>
      </c>
      <c r="C3016" s="81"/>
      <c r="D3016" s="75">
        <v>0</v>
      </c>
      <c r="E3016" s="75"/>
      <c r="F3016" s="75"/>
      <c r="G3016" s="75"/>
      <c r="H3016" s="75"/>
      <c r="I3016" s="75"/>
      <c r="J3016" s="83">
        <f>+ROUND(J3015*D3016/100,2)</f>
        <v>0</v>
      </c>
    </row>
    <row r="3017" spans="1:10" ht="14.4" thickBot="1">
      <c r="A3017" s="68"/>
      <c r="B3017" s="73" t="s">
        <v>280</v>
      </c>
      <c r="C3017" s="81"/>
      <c r="D3017" s="75"/>
      <c r="E3017" s="75"/>
      <c r="F3017" s="75"/>
      <c r="G3017" s="75"/>
      <c r="H3017" s="75"/>
      <c r="I3017" s="75"/>
      <c r="J3017" s="83">
        <f>+J3015+ J3016</f>
        <v>59.370000000000005</v>
      </c>
    </row>
    <row r="3018" spans="1:10">
      <c r="A3018" s="68"/>
      <c r="B3018" s="69" t="s">
        <v>213</v>
      </c>
      <c r="C3018" s="70"/>
      <c r="D3018" s="72"/>
      <c r="E3018" s="72"/>
      <c r="F3018" s="72" t="s">
        <v>783</v>
      </c>
      <c r="G3018" s="72"/>
      <c r="H3018" s="72"/>
      <c r="I3018" s="72" t="s">
        <v>784</v>
      </c>
      <c r="J3018" s="310"/>
    </row>
    <row r="3019" spans="1:10">
      <c r="A3019" s="68"/>
      <c r="B3019" s="77" t="s">
        <v>785</v>
      </c>
      <c r="C3019" s="68"/>
      <c r="D3019" s="79"/>
      <c r="E3019" s="79"/>
      <c r="F3019" s="79" t="s">
        <v>786</v>
      </c>
      <c r="G3019" s="79"/>
      <c r="H3019" s="79"/>
      <c r="I3019" s="79"/>
      <c r="J3019" s="316"/>
    </row>
    <row r="3020" spans="1:10">
      <c r="A3020" s="68"/>
      <c r="B3020" s="77" t="s">
        <v>787</v>
      </c>
      <c r="C3020" s="68"/>
      <c r="D3020" s="79"/>
      <c r="E3020" s="79"/>
      <c r="F3020" s="79" t="s">
        <v>788</v>
      </c>
      <c r="G3020" s="79"/>
      <c r="H3020" s="79"/>
      <c r="I3020" s="79"/>
      <c r="J3020" s="316"/>
    </row>
    <row r="3021" spans="1:10" ht="14.4" thickBot="1">
      <c r="A3021" s="68"/>
      <c r="B3021" s="84" t="s">
        <v>789</v>
      </c>
      <c r="C3021" s="68"/>
      <c r="D3021" s="79"/>
      <c r="E3021" s="79"/>
      <c r="F3021" s="79"/>
      <c r="G3021" s="79"/>
      <c r="H3021" s="79"/>
      <c r="I3021" s="79"/>
      <c r="J3021" s="317"/>
    </row>
    <row r="3022" spans="1:10">
      <c r="A3022" s="68"/>
      <c r="B3022" s="70"/>
      <c r="C3022" s="70"/>
      <c r="D3022" s="72"/>
      <c r="E3022" s="72"/>
      <c r="F3022" s="72"/>
      <c r="G3022" s="72"/>
      <c r="H3022" s="72"/>
      <c r="I3022" s="72"/>
      <c r="J3022" s="72"/>
    </row>
    <row r="3023" spans="1:10" ht="14.4" thickBot="1">
      <c r="A3023" s="68"/>
      <c r="B3023" s="68"/>
      <c r="C3023" s="68"/>
      <c r="D3023" s="79"/>
      <c r="E3023" s="79"/>
      <c r="F3023" s="79"/>
      <c r="G3023" s="79"/>
      <c r="H3023" s="79"/>
      <c r="I3023" s="79"/>
      <c r="J3023" s="79"/>
    </row>
    <row r="3024" spans="1:10">
      <c r="A3024" s="68"/>
      <c r="B3024" s="69"/>
      <c r="C3024" s="70"/>
      <c r="D3024" s="71" t="s">
        <v>246</v>
      </c>
      <c r="E3024" s="71"/>
      <c r="F3024" s="71"/>
      <c r="G3024" s="72"/>
      <c r="H3024" s="72"/>
      <c r="I3024" s="72"/>
      <c r="J3024" s="310"/>
    </row>
    <row r="3025" spans="1:10">
      <c r="A3025" s="68"/>
      <c r="B3025" s="73" t="s">
        <v>247</v>
      </c>
      <c r="C3025" s="74" t="s">
        <v>69</v>
      </c>
      <c r="D3025" s="75"/>
      <c r="E3025" s="75"/>
      <c r="F3025" s="75"/>
      <c r="G3025" s="75"/>
      <c r="H3025" s="76" t="s">
        <v>759</v>
      </c>
      <c r="I3025" s="75"/>
      <c r="J3025" s="83" t="s">
        <v>248</v>
      </c>
    </row>
    <row r="3026" spans="1:10">
      <c r="A3026" s="68"/>
      <c r="B3026" s="77" t="s">
        <v>886</v>
      </c>
      <c r="C3026" s="78" t="s">
        <v>505</v>
      </c>
      <c r="D3026" s="79"/>
      <c r="E3026" s="79"/>
      <c r="F3026" s="79"/>
      <c r="G3026" s="79"/>
      <c r="H3026" s="80" t="s">
        <v>761</v>
      </c>
      <c r="I3026" s="79"/>
      <c r="J3026" s="311" t="s">
        <v>311</v>
      </c>
    </row>
    <row r="3027" spans="1:10">
      <c r="A3027" s="68"/>
      <c r="B3027" s="73"/>
      <c r="C3027" s="74"/>
      <c r="D3027" s="75"/>
      <c r="E3027" s="76"/>
      <c r="F3027" s="76" t="s">
        <v>249</v>
      </c>
      <c r="G3027" s="76"/>
      <c r="H3027" s="76" t="s">
        <v>250</v>
      </c>
      <c r="I3027" s="76"/>
      <c r="J3027" s="83" t="s">
        <v>762</v>
      </c>
    </row>
    <row r="3028" spans="1:10">
      <c r="A3028" s="68"/>
      <c r="B3028" s="77" t="s">
        <v>247</v>
      </c>
      <c r="C3028" s="78" t="s">
        <v>251</v>
      </c>
      <c r="D3028" s="79"/>
      <c r="E3028" s="80" t="s">
        <v>182</v>
      </c>
      <c r="F3028" s="76" t="s">
        <v>252</v>
      </c>
      <c r="G3028" s="76" t="s">
        <v>253</v>
      </c>
      <c r="H3028" s="76" t="s">
        <v>252</v>
      </c>
      <c r="I3028" s="312" t="s">
        <v>253</v>
      </c>
      <c r="J3028" s="311" t="s">
        <v>763</v>
      </c>
    </row>
    <row r="3029" spans="1:10">
      <c r="A3029" s="68"/>
      <c r="B3029" s="73" t="s">
        <v>183</v>
      </c>
      <c r="C3029" s="74"/>
      <c r="D3029" s="75"/>
      <c r="E3029" s="76"/>
      <c r="F3029" s="76"/>
      <c r="G3029" s="76"/>
      <c r="H3029" s="76"/>
      <c r="I3029" s="76"/>
      <c r="J3029" s="83"/>
    </row>
    <row r="3030" spans="1:10">
      <c r="A3030" s="68"/>
      <c r="B3030" s="77" t="s">
        <v>183</v>
      </c>
      <c r="C3030" s="78"/>
      <c r="D3030" s="79"/>
      <c r="E3030" s="80"/>
      <c r="F3030" s="80"/>
      <c r="G3030" s="80"/>
      <c r="H3030" s="80"/>
      <c r="I3030" s="80"/>
      <c r="J3030" s="311"/>
    </row>
    <row r="3031" spans="1:10">
      <c r="A3031" s="68"/>
      <c r="B3031" s="77" t="s">
        <v>183</v>
      </c>
      <c r="C3031" s="78"/>
      <c r="D3031" s="79"/>
      <c r="E3031" s="80"/>
      <c r="F3031" s="80"/>
      <c r="G3031" s="80"/>
      <c r="H3031" s="80"/>
      <c r="I3031" s="80"/>
      <c r="J3031" s="311"/>
    </row>
    <row r="3032" spans="1:10">
      <c r="A3032" s="68"/>
      <c r="B3032" s="77" t="s">
        <v>183</v>
      </c>
      <c r="C3032" s="78"/>
      <c r="D3032" s="79"/>
      <c r="E3032" s="80"/>
      <c r="F3032" s="80"/>
      <c r="G3032" s="80"/>
      <c r="H3032" s="80"/>
      <c r="I3032" s="80"/>
      <c r="J3032" s="311"/>
    </row>
    <row r="3033" spans="1:10">
      <c r="A3033" s="68"/>
      <c r="B3033" s="77" t="s">
        <v>183</v>
      </c>
      <c r="C3033" s="78"/>
      <c r="D3033" s="79"/>
      <c r="E3033" s="80"/>
      <c r="F3033" s="80"/>
      <c r="G3033" s="80"/>
      <c r="H3033" s="80"/>
      <c r="I3033" s="80"/>
      <c r="J3033" s="311"/>
    </row>
    <row r="3034" spans="1:10">
      <c r="A3034" s="68"/>
      <c r="B3034" s="77" t="s">
        <v>183</v>
      </c>
      <c r="C3034" s="78"/>
      <c r="D3034" s="79"/>
      <c r="E3034" s="80"/>
      <c r="F3034" s="80"/>
      <c r="G3034" s="80"/>
      <c r="H3034" s="80"/>
      <c r="I3034" s="80"/>
      <c r="J3034" s="311"/>
    </row>
    <row r="3035" spans="1:10">
      <c r="A3035" s="68"/>
      <c r="B3035" s="77" t="s">
        <v>183</v>
      </c>
      <c r="C3035" s="78"/>
      <c r="D3035" s="79"/>
      <c r="E3035" s="80"/>
      <c r="F3035" s="80"/>
      <c r="G3035" s="80"/>
      <c r="H3035" s="80"/>
      <c r="I3035" s="80"/>
      <c r="J3035" s="311"/>
    </row>
    <row r="3036" spans="1:10">
      <c r="A3036" s="68"/>
      <c r="B3036" s="73"/>
      <c r="C3036" s="81"/>
      <c r="D3036" s="75"/>
      <c r="E3036" s="75"/>
      <c r="F3036" s="75"/>
      <c r="G3036" s="75" t="s">
        <v>764</v>
      </c>
      <c r="H3036" s="75"/>
      <c r="I3036" s="75"/>
      <c r="J3036" s="83">
        <f>+SUBTOTAL(9,J3029:J3035)</f>
        <v>0</v>
      </c>
    </row>
    <row r="3037" spans="1:10">
      <c r="A3037" s="68"/>
      <c r="B3037" s="73" t="s">
        <v>247</v>
      </c>
      <c r="C3037" s="74" t="s">
        <v>765</v>
      </c>
      <c r="D3037" s="75"/>
      <c r="E3037" s="75"/>
      <c r="F3037" s="75"/>
      <c r="G3037" s="75"/>
      <c r="H3037" s="76" t="s">
        <v>182</v>
      </c>
      <c r="I3037" s="76" t="s">
        <v>766</v>
      </c>
      <c r="J3037" s="83" t="s">
        <v>767</v>
      </c>
    </row>
    <row r="3038" spans="1:10">
      <c r="A3038" s="68"/>
      <c r="B3038" s="73" t="s">
        <v>400</v>
      </c>
      <c r="C3038" s="74" t="s">
        <v>401</v>
      </c>
      <c r="D3038" s="75"/>
      <c r="E3038" s="75"/>
      <c r="F3038" s="75"/>
      <c r="G3038" s="75"/>
      <c r="H3038" s="76">
        <v>0.08</v>
      </c>
      <c r="I3038" s="76">
        <v>22.84</v>
      </c>
      <c r="J3038" s="83">
        <f>+ROUND(H3038*I3038,2)</f>
        <v>1.83</v>
      </c>
    </row>
    <row r="3039" spans="1:10">
      <c r="A3039" s="68"/>
      <c r="B3039" s="77" t="s">
        <v>436</v>
      </c>
      <c r="C3039" s="78" t="s">
        <v>437</v>
      </c>
      <c r="D3039" s="79"/>
      <c r="E3039" s="79"/>
      <c r="F3039" s="79"/>
      <c r="G3039" s="79"/>
      <c r="H3039" s="80">
        <v>0.08</v>
      </c>
      <c r="I3039" s="80">
        <v>31.65</v>
      </c>
      <c r="J3039" s="311">
        <f>+ROUND(H3039*I3039,2)</f>
        <v>2.5299999999999998</v>
      </c>
    </row>
    <row r="3040" spans="1:10">
      <c r="A3040" s="68"/>
      <c r="B3040" s="77" t="s">
        <v>183</v>
      </c>
      <c r="C3040" s="78"/>
      <c r="D3040" s="79"/>
      <c r="E3040" s="79"/>
      <c r="F3040" s="79"/>
      <c r="G3040" s="79"/>
      <c r="H3040" s="80"/>
      <c r="I3040" s="80"/>
      <c r="J3040" s="311"/>
    </row>
    <row r="3041" spans="1:10">
      <c r="A3041" s="68"/>
      <c r="B3041" s="77" t="s">
        <v>183</v>
      </c>
      <c r="C3041" s="78"/>
      <c r="D3041" s="79"/>
      <c r="E3041" s="79"/>
      <c r="F3041" s="79"/>
      <c r="G3041" s="79"/>
      <c r="H3041" s="80"/>
      <c r="I3041" s="80"/>
      <c r="J3041" s="311"/>
    </row>
    <row r="3042" spans="1:10">
      <c r="A3042" s="68"/>
      <c r="B3042" s="77" t="s">
        <v>183</v>
      </c>
      <c r="C3042" s="78"/>
      <c r="D3042" s="79"/>
      <c r="E3042" s="79"/>
      <c r="F3042" s="79"/>
      <c r="G3042" s="79"/>
      <c r="H3042" s="80"/>
      <c r="I3042" s="80"/>
      <c r="J3042" s="311"/>
    </row>
    <row r="3043" spans="1:10">
      <c r="A3043" s="68"/>
      <c r="B3043" s="77" t="s">
        <v>183</v>
      </c>
      <c r="C3043" s="78"/>
      <c r="D3043" s="79"/>
      <c r="E3043" s="79"/>
      <c r="F3043" s="79"/>
      <c r="G3043" s="79"/>
      <c r="H3043" s="80"/>
      <c r="I3043" s="80"/>
      <c r="J3043" s="311"/>
    </row>
    <row r="3044" spans="1:10">
      <c r="A3044" s="68"/>
      <c r="B3044" s="77" t="s">
        <v>183</v>
      </c>
      <c r="C3044" s="78"/>
      <c r="D3044" s="79"/>
      <c r="E3044" s="79"/>
      <c r="F3044" s="79"/>
      <c r="G3044" s="79"/>
      <c r="H3044" s="80"/>
      <c r="I3044" s="80"/>
      <c r="J3044" s="311"/>
    </row>
    <row r="3045" spans="1:10">
      <c r="A3045" s="68"/>
      <c r="B3045" s="73"/>
      <c r="C3045" s="81"/>
      <c r="D3045" s="75"/>
      <c r="E3045" s="75"/>
      <c r="F3045" s="75"/>
      <c r="G3045" s="75" t="s">
        <v>768</v>
      </c>
      <c r="H3045" s="75"/>
      <c r="I3045" s="75"/>
      <c r="J3045" s="83">
        <f>+SUBTOTAL(9,J3038:J3044)</f>
        <v>4.3599999999999994</v>
      </c>
    </row>
    <row r="3046" spans="1:10">
      <c r="A3046" s="68"/>
      <c r="B3046" s="73"/>
      <c r="C3046" s="81"/>
      <c r="D3046" s="75"/>
      <c r="E3046" s="75"/>
      <c r="F3046" s="75" t="s">
        <v>769</v>
      </c>
      <c r="G3046" s="75"/>
      <c r="H3046" s="75"/>
      <c r="I3046" s="75">
        <v>0</v>
      </c>
      <c r="J3046" s="83">
        <f>+ROUND(I3046*J3045,2)</f>
        <v>0</v>
      </c>
    </row>
    <row r="3047" spans="1:10">
      <c r="A3047" s="68"/>
      <c r="B3047" s="73"/>
      <c r="C3047" s="81"/>
      <c r="D3047" s="75"/>
      <c r="E3047" s="75"/>
      <c r="F3047" s="75" t="s">
        <v>260</v>
      </c>
      <c r="G3047" s="75"/>
      <c r="H3047" s="75"/>
      <c r="I3047" s="75"/>
      <c r="J3047" s="83">
        <f>+SUBTOTAL(9,J3038:J3046)</f>
        <v>4.3599999999999994</v>
      </c>
    </row>
    <row r="3048" spans="1:10">
      <c r="A3048" s="68"/>
      <c r="B3048" s="82"/>
      <c r="C3048" s="81"/>
      <c r="D3048" s="75"/>
      <c r="E3048" s="75"/>
      <c r="F3048" s="75"/>
      <c r="G3048" s="75" t="s">
        <v>770</v>
      </c>
      <c r="H3048" s="75"/>
      <c r="I3048" s="75"/>
      <c r="J3048" s="315">
        <f>+SUBTOTAL(9,J3029:J3047)</f>
        <v>4.3599999999999994</v>
      </c>
    </row>
    <row r="3049" spans="1:10">
      <c r="A3049" s="68"/>
      <c r="B3049" s="82"/>
      <c r="C3049" s="81" t="s">
        <v>261</v>
      </c>
      <c r="D3049" s="75">
        <v>1</v>
      </c>
      <c r="E3049" s="75"/>
      <c r="F3049" s="75"/>
      <c r="G3049" s="75" t="s">
        <v>262</v>
      </c>
      <c r="H3049" s="75"/>
      <c r="I3049" s="75"/>
      <c r="J3049" s="315">
        <f>+ROUND(J3048/D3049,2)</f>
        <v>4.3600000000000003</v>
      </c>
    </row>
    <row r="3050" spans="1:10">
      <c r="A3050" s="68"/>
      <c r="B3050" s="73" t="s">
        <v>247</v>
      </c>
      <c r="C3050" s="74" t="s">
        <v>263</v>
      </c>
      <c r="D3050" s="75"/>
      <c r="E3050" s="75"/>
      <c r="F3050" s="75"/>
      <c r="G3050" s="76" t="s">
        <v>248</v>
      </c>
      <c r="H3050" s="76" t="s">
        <v>771</v>
      </c>
      <c r="I3050" s="76" t="s">
        <v>264</v>
      </c>
      <c r="J3050" s="83" t="s">
        <v>772</v>
      </c>
    </row>
    <row r="3051" spans="1:10">
      <c r="A3051" s="68"/>
      <c r="B3051" s="73" t="s">
        <v>506</v>
      </c>
      <c r="C3051" s="74" t="s">
        <v>507</v>
      </c>
      <c r="D3051" s="75"/>
      <c r="E3051" s="75"/>
      <c r="F3051" s="75"/>
      <c r="G3051" s="76" t="s">
        <v>311</v>
      </c>
      <c r="H3051" s="76">
        <v>8.23</v>
      </c>
      <c r="I3051" s="76">
        <v>1.1000000000000001</v>
      </c>
      <c r="J3051" s="83">
        <f>+ROUND(H3051*I3051,2)</f>
        <v>9.0500000000000007</v>
      </c>
    </row>
    <row r="3052" spans="1:10">
      <c r="A3052" s="68"/>
      <c r="B3052" s="77" t="s">
        <v>440</v>
      </c>
      <c r="C3052" s="78" t="s">
        <v>441</v>
      </c>
      <c r="D3052" s="79"/>
      <c r="E3052" s="79"/>
      <c r="F3052" s="79"/>
      <c r="G3052" s="80" t="s">
        <v>311</v>
      </c>
      <c r="H3052" s="80">
        <v>12.85</v>
      </c>
      <c r="I3052" s="80">
        <v>1.4999999999999999E-2</v>
      </c>
      <c r="J3052" s="311">
        <f>+ROUND(H3052*I3052,2)</f>
        <v>0.19</v>
      </c>
    </row>
    <row r="3053" spans="1:10">
      <c r="A3053" s="68"/>
      <c r="B3053" s="77" t="s">
        <v>508</v>
      </c>
      <c r="C3053" s="78" t="s">
        <v>509</v>
      </c>
      <c r="D3053" s="79"/>
      <c r="E3053" s="79"/>
      <c r="F3053" s="79"/>
      <c r="G3053" s="80" t="s">
        <v>187</v>
      </c>
      <c r="H3053" s="80">
        <v>33.81</v>
      </c>
      <c r="I3053" s="80">
        <v>1.1000000000000001E-3</v>
      </c>
      <c r="J3053" s="311">
        <f>+ROUND(H3053*I3053,2)</f>
        <v>0.04</v>
      </c>
    </row>
    <row r="3054" spans="1:10">
      <c r="A3054" s="68"/>
      <c r="B3054" s="77" t="s">
        <v>444</v>
      </c>
      <c r="C3054" s="78" t="s">
        <v>445</v>
      </c>
      <c r="D3054" s="79"/>
      <c r="E3054" s="79"/>
      <c r="F3054" s="79"/>
      <c r="G3054" s="80" t="s">
        <v>187</v>
      </c>
      <c r="H3054" s="80">
        <v>33.81</v>
      </c>
      <c r="I3054" s="80">
        <v>2.0000000000000002E-5</v>
      </c>
      <c r="J3054" s="311">
        <f>+ROUND(H3054*I3054,2)</f>
        <v>0</v>
      </c>
    </row>
    <row r="3055" spans="1:10">
      <c r="A3055" s="68"/>
      <c r="B3055" s="77" t="s">
        <v>183</v>
      </c>
      <c r="C3055" s="78"/>
      <c r="D3055" s="79"/>
      <c r="E3055" s="79"/>
      <c r="F3055" s="79"/>
      <c r="G3055" s="80"/>
      <c r="H3055" s="80"/>
      <c r="I3055" s="80"/>
      <c r="J3055" s="311"/>
    </row>
    <row r="3056" spans="1:10">
      <c r="A3056" s="68"/>
      <c r="B3056" s="77" t="s">
        <v>183</v>
      </c>
      <c r="C3056" s="78"/>
      <c r="D3056" s="79"/>
      <c r="E3056" s="79"/>
      <c r="F3056" s="79"/>
      <c r="G3056" s="80"/>
      <c r="H3056" s="80"/>
      <c r="I3056" s="80"/>
      <c r="J3056" s="311"/>
    </row>
    <row r="3057" spans="1:10">
      <c r="A3057" s="68"/>
      <c r="B3057" s="77" t="s">
        <v>183</v>
      </c>
      <c r="C3057" s="78"/>
      <c r="D3057" s="79"/>
      <c r="E3057" s="79"/>
      <c r="F3057" s="79"/>
      <c r="G3057" s="80"/>
      <c r="H3057" s="80"/>
      <c r="I3057" s="80"/>
      <c r="J3057" s="311"/>
    </row>
    <row r="3058" spans="1:10">
      <c r="A3058" s="68"/>
      <c r="B3058" s="73"/>
      <c r="C3058" s="81"/>
      <c r="D3058" s="75"/>
      <c r="E3058" s="75"/>
      <c r="F3058" s="75"/>
      <c r="G3058" s="75" t="s">
        <v>268</v>
      </c>
      <c r="H3058" s="75"/>
      <c r="I3058" s="75"/>
      <c r="J3058" s="83">
        <f>+SUBTOTAL(9,J3051:J3057)</f>
        <v>9.2799999999999994</v>
      </c>
    </row>
    <row r="3059" spans="1:10">
      <c r="A3059" s="68"/>
      <c r="B3059" s="73" t="s">
        <v>247</v>
      </c>
      <c r="C3059" s="74" t="s">
        <v>269</v>
      </c>
      <c r="D3059" s="75"/>
      <c r="E3059" s="75"/>
      <c r="F3059" s="75"/>
      <c r="G3059" s="76" t="s">
        <v>248</v>
      </c>
      <c r="H3059" s="76" t="s">
        <v>771</v>
      </c>
      <c r="I3059" s="76" t="s">
        <v>264</v>
      </c>
      <c r="J3059" s="83" t="s">
        <v>772</v>
      </c>
    </row>
    <row r="3060" spans="1:10">
      <c r="A3060" s="68"/>
      <c r="B3060" s="73" t="s">
        <v>183</v>
      </c>
      <c r="C3060" s="74"/>
      <c r="D3060" s="75"/>
      <c r="E3060" s="75"/>
      <c r="F3060" s="75"/>
      <c r="G3060" s="76"/>
      <c r="H3060" s="76"/>
      <c r="I3060" s="76"/>
      <c r="J3060" s="83"/>
    </row>
    <row r="3061" spans="1:10">
      <c r="A3061" s="68"/>
      <c r="B3061" s="77" t="s">
        <v>183</v>
      </c>
      <c r="C3061" s="78"/>
      <c r="D3061" s="79"/>
      <c r="E3061" s="79"/>
      <c r="F3061" s="79"/>
      <c r="G3061" s="80"/>
      <c r="H3061" s="80"/>
      <c r="I3061" s="80"/>
      <c r="J3061" s="311"/>
    </row>
    <row r="3062" spans="1:10">
      <c r="A3062" s="68"/>
      <c r="B3062" s="77" t="s">
        <v>183</v>
      </c>
      <c r="C3062" s="78"/>
      <c r="D3062" s="79"/>
      <c r="E3062" s="79"/>
      <c r="F3062" s="79"/>
      <c r="G3062" s="80"/>
      <c r="H3062" s="80"/>
      <c r="I3062" s="80"/>
      <c r="J3062" s="311"/>
    </row>
    <row r="3063" spans="1:10">
      <c r="A3063" s="68"/>
      <c r="B3063" s="77" t="s">
        <v>183</v>
      </c>
      <c r="C3063" s="78"/>
      <c r="D3063" s="79"/>
      <c r="E3063" s="79"/>
      <c r="F3063" s="79"/>
      <c r="G3063" s="80"/>
      <c r="H3063" s="80"/>
      <c r="I3063" s="80"/>
      <c r="J3063" s="311"/>
    </row>
    <row r="3064" spans="1:10">
      <c r="A3064" s="68"/>
      <c r="B3064" s="77" t="s">
        <v>183</v>
      </c>
      <c r="C3064" s="78"/>
      <c r="D3064" s="79"/>
      <c r="E3064" s="79"/>
      <c r="F3064" s="79"/>
      <c r="G3064" s="80"/>
      <c r="H3064" s="80"/>
      <c r="I3064" s="80"/>
      <c r="J3064" s="311"/>
    </row>
    <row r="3065" spans="1:10">
      <c r="A3065" s="68"/>
      <c r="B3065" s="73"/>
      <c r="C3065" s="81"/>
      <c r="D3065" s="75"/>
      <c r="E3065" s="75"/>
      <c r="F3065" s="75"/>
      <c r="G3065" s="75" t="s">
        <v>270</v>
      </c>
      <c r="H3065" s="75"/>
      <c r="I3065" s="75"/>
      <c r="J3065" s="83">
        <f>+SUBTOTAL(9,J3060:J3064)</f>
        <v>0</v>
      </c>
    </row>
    <row r="3066" spans="1:10">
      <c r="A3066" s="68"/>
      <c r="B3066" s="73" t="s">
        <v>247</v>
      </c>
      <c r="C3066" s="74" t="s">
        <v>273</v>
      </c>
      <c r="D3066" s="76" t="s">
        <v>274</v>
      </c>
      <c r="E3066" s="76" t="s">
        <v>777</v>
      </c>
      <c r="F3066" s="76" t="s">
        <v>778</v>
      </c>
      <c r="G3066" s="76" t="s">
        <v>779</v>
      </c>
      <c r="H3066" s="76" t="s">
        <v>780</v>
      </c>
      <c r="I3066" s="76" t="s">
        <v>264</v>
      </c>
      <c r="J3066" s="83" t="s">
        <v>781</v>
      </c>
    </row>
    <row r="3067" spans="1:10">
      <c r="A3067" s="68"/>
      <c r="B3067" s="73" t="s">
        <v>510</v>
      </c>
      <c r="C3067" s="74" t="s">
        <v>511</v>
      </c>
      <c r="D3067" s="76" t="s">
        <v>275</v>
      </c>
      <c r="E3067" s="76">
        <v>0</v>
      </c>
      <c r="F3067" s="76">
        <v>1.93</v>
      </c>
      <c r="G3067" s="76">
        <v>1.93</v>
      </c>
      <c r="H3067" s="76">
        <v>0.74</v>
      </c>
      <c r="I3067" s="76">
        <v>1.1000000000000001E-3</v>
      </c>
      <c r="J3067" s="83">
        <f>+ROUND(G3067*H3067*I3067,2)</f>
        <v>0</v>
      </c>
    </row>
    <row r="3068" spans="1:10">
      <c r="A3068" s="68"/>
      <c r="B3068" s="77" t="s">
        <v>448</v>
      </c>
      <c r="C3068" s="78" t="s">
        <v>449</v>
      </c>
      <c r="D3068" s="80" t="s">
        <v>275</v>
      </c>
      <c r="E3068" s="80">
        <v>0</v>
      </c>
      <c r="F3068" s="80">
        <v>1.93</v>
      </c>
      <c r="G3068" s="80">
        <v>1.93</v>
      </c>
      <c r="H3068" s="80">
        <v>0.74</v>
      </c>
      <c r="I3068" s="80">
        <v>2.0000000000000002E-5</v>
      </c>
      <c r="J3068" s="311">
        <f>+ROUND(G3068*H3068*I3068,2)</f>
        <v>0</v>
      </c>
    </row>
    <row r="3069" spans="1:10">
      <c r="A3069" s="68"/>
      <c r="B3069" s="77" t="s">
        <v>183</v>
      </c>
      <c r="C3069" s="78"/>
      <c r="D3069" s="80"/>
      <c r="E3069" s="80"/>
      <c r="F3069" s="80"/>
      <c r="G3069" s="80"/>
      <c r="H3069" s="80"/>
      <c r="I3069" s="80"/>
      <c r="J3069" s="311"/>
    </row>
    <row r="3070" spans="1:10">
      <c r="A3070" s="68"/>
      <c r="B3070" s="77" t="s">
        <v>183</v>
      </c>
      <c r="C3070" s="78"/>
      <c r="D3070" s="80"/>
      <c r="E3070" s="80"/>
      <c r="F3070" s="80"/>
      <c r="G3070" s="80"/>
      <c r="H3070" s="80"/>
      <c r="I3070" s="80"/>
      <c r="J3070" s="311"/>
    </row>
    <row r="3071" spans="1:10">
      <c r="A3071" s="68"/>
      <c r="B3071" s="77" t="s">
        <v>183</v>
      </c>
      <c r="C3071" s="78"/>
      <c r="D3071" s="80"/>
      <c r="E3071" s="80"/>
      <c r="F3071" s="80"/>
      <c r="G3071" s="80"/>
      <c r="H3071" s="80"/>
      <c r="I3071" s="80"/>
      <c r="J3071" s="311"/>
    </row>
    <row r="3072" spans="1:10">
      <c r="A3072" s="68"/>
      <c r="B3072" s="77" t="s">
        <v>183</v>
      </c>
      <c r="C3072" s="78"/>
      <c r="D3072" s="80"/>
      <c r="E3072" s="80"/>
      <c r="F3072" s="80"/>
      <c r="G3072" s="80"/>
      <c r="H3072" s="80"/>
      <c r="I3072" s="80"/>
      <c r="J3072" s="311"/>
    </row>
    <row r="3073" spans="1:10">
      <c r="A3073" s="68"/>
      <c r="B3073" s="77" t="s">
        <v>183</v>
      </c>
      <c r="C3073" s="78"/>
      <c r="D3073" s="80"/>
      <c r="E3073" s="80"/>
      <c r="F3073" s="80"/>
      <c r="G3073" s="80"/>
      <c r="H3073" s="80"/>
      <c r="I3073" s="80"/>
      <c r="J3073" s="311"/>
    </row>
    <row r="3074" spans="1:10">
      <c r="A3074" s="68"/>
      <c r="B3074" s="73"/>
      <c r="C3074" s="81"/>
      <c r="D3074" s="75"/>
      <c r="E3074" s="75"/>
      <c r="F3074" s="75"/>
      <c r="G3074" s="75" t="s">
        <v>277</v>
      </c>
      <c r="H3074" s="75"/>
      <c r="I3074" s="75"/>
      <c r="J3074" s="83">
        <f>+SUBTOTAL(9,J3067:J3073)</f>
        <v>0</v>
      </c>
    </row>
    <row r="3075" spans="1:10">
      <c r="A3075" s="68"/>
      <c r="B3075" s="73" t="s">
        <v>278</v>
      </c>
      <c r="C3075" s="81"/>
      <c r="D3075" s="75"/>
      <c r="E3075" s="75"/>
      <c r="F3075" s="75"/>
      <c r="G3075" s="75"/>
      <c r="H3075" s="75"/>
      <c r="I3075" s="75"/>
      <c r="J3075" s="83">
        <f>+SUBTOTAL(9,J3049:J3073)</f>
        <v>13.639999999999999</v>
      </c>
    </row>
    <row r="3076" spans="1:10">
      <c r="A3076" s="68"/>
      <c r="B3076" s="73" t="s">
        <v>279</v>
      </c>
      <c r="C3076" s="81"/>
      <c r="D3076" s="75">
        <v>0</v>
      </c>
      <c r="E3076" s="75"/>
      <c r="F3076" s="75"/>
      <c r="G3076" s="75"/>
      <c r="H3076" s="75"/>
      <c r="I3076" s="75"/>
      <c r="J3076" s="83">
        <f>+ROUND(J3075*D3076/100,2)</f>
        <v>0</v>
      </c>
    </row>
    <row r="3077" spans="1:10" ht="14.4" thickBot="1">
      <c r="A3077" s="68"/>
      <c r="B3077" s="73" t="s">
        <v>280</v>
      </c>
      <c r="C3077" s="81"/>
      <c r="D3077" s="75"/>
      <c r="E3077" s="75"/>
      <c r="F3077" s="75"/>
      <c r="G3077" s="75"/>
      <c r="H3077" s="75"/>
      <c r="I3077" s="75"/>
      <c r="J3077" s="83">
        <f>+J3075+ J3076</f>
        <v>13.639999999999999</v>
      </c>
    </row>
    <row r="3078" spans="1:10">
      <c r="A3078" s="68"/>
      <c r="B3078" s="69" t="s">
        <v>213</v>
      </c>
      <c r="C3078" s="70"/>
      <c r="D3078" s="72"/>
      <c r="E3078" s="72"/>
      <c r="F3078" s="72" t="s">
        <v>783</v>
      </c>
      <c r="G3078" s="72"/>
      <c r="H3078" s="72"/>
      <c r="I3078" s="72" t="s">
        <v>784</v>
      </c>
      <c r="J3078" s="310"/>
    </row>
    <row r="3079" spans="1:10">
      <c r="A3079" s="68"/>
      <c r="B3079" s="77" t="s">
        <v>785</v>
      </c>
      <c r="C3079" s="68"/>
      <c r="D3079" s="79"/>
      <c r="E3079" s="79"/>
      <c r="F3079" s="79" t="s">
        <v>786</v>
      </c>
      <c r="G3079" s="79"/>
      <c r="H3079" s="79"/>
      <c r="I3079" s="79"/>
      <c r="J3079" s="316"/>
    </row>
    <row r="3080" spans="1:10">
      <c r="A3080" s="68"/>
      <c r="B3080" s="77" t="s">
        <v>787</v>
      </c>
      <c r="C3080" s="68"/>
      <c r="D3080" s="79"/>
      <c r="E3080" s="79"/>
      <c r="F3080" s="79" t="s">
        <v>788</v>
      </c>
      <c r="G3080" s="79"/>
      <c r="H3080" s="79"/>
      <c r="I3080" s="79"/>
      <c r="J3080" s="316"/>
    </row>
    <row r="3081" spans="1:10" ht="14.4" thickBot="1">
      <c r="A3081" s="68"/>
      <c r="B3081" s="84" t="s">
        <v>789</v>
      </c>
      <c r="C3081" s="68"/>
      <c r="D3081" s="79"/>
      <c r="E3081" s="79"/>
      <c r="F3081" s="79"/>
      <c r="G3081" s="79"/>
      <c r="H3081" s="79"/>
      <c r="I3081" s="79"/>
      <c r="J3081" s="317"/>
    </row>
    <row r="3082" spans="1:10">
      <c r="A3082" s="68"/>
      <c r="B3082" s="70"/>
      <c r="C3082" s="70"/>
      <c r="D3082" s="72"/>
      <c r="E3082" s="72"/>
      <c r="F3082" s="72"/>
      <c r="G3082" s="72"/>
      <c r="H3082" s="72"/>
      <c r="I3082" s="72"/>
      <c r="J3082" s="72"/>
    </row>
    <row r="3083" spans="1:10" ht="14.4" thickBot="1">
      <c r="A3083" s="68"/>
      <c r="B3083" s="68"/>
      <c r="C3083" s="68"/>
      <c r="D3083" s="79"/>
      <c r="E3083" s="79"/>
      <c r="F3083" s="79"/>
      <c r="G3083" s="79"/>
      <c r="H3083" s="79"/>
      <c r="I3083" s="79"/>
      <c r="J3083" s="79"/>
    </row>
    <row r="3084" spans="1:10">
      <c r="A3084" s="68"/>
      <c r="B3084" s="69"/>
      <c r="C3084" s="70"/>
      <c r="D3084" s="71" t="s">
        <v>246</v>
      </c>
      <c r="E3084" s="71"/>
      <c r="F3084" s="71"/>
      <c r="G3084" s="72"/>
      <c r="H3084" s="72"/>
      <c r="I3084" s="72"/>
      <c r="J3084" s="310"/>
    </row>
    <row r="3085" spans="1:10">
      <c r="A3085" s="68"/>
      <c r="B3085" s="73" t="s">
        <v>247</v>
      </c>
      <c r="C3085" s="74" t="s">
        <v>69</v>
      </c>
      <c r="D3085" s="75"/>
      <c r="E3085" s="75"/>
      <c r="F3085" s="75"/>
      <c r="G3085" s="75"/>
      <c r="H3085" s="76" t="s">
        <v>759</v>
      </c>
      <c r="I3085" s="75"/>
      <c r="J3085" s="83" t="s">
        <v>248</v>
      </c>
    </row>
    <row r="3086" spans="1:10">
      <c r="A3086" s="68"/>
      <c r="B3086" s="77" t="s">
        <v>887</v>
      </c>
      <c r="C3086" s="78" t="s">
        <v>211</v>
      </c>
      <c r="D3086" s="79"/>
      <c r="E3086" s="79"/>
      <c r="F3086" s="79"/>
      <c r="G3086" s="79"/>
      <c r="H3086" s="80" t="s">
        <v>761</v>
      </c>
      <c r="I3086" s="79"/>
      <c r="J3086" s="311" t="s">
        <v>184</v>
      </c>
    </row>
    <row r="3087" spans="1:10">
      <c r="A3087" s="68"/>
      <c r="B3087" s="73"/>
      <c r="C3087" s="74"/>
      <c r="D3087" s="75"/>
      <c r="E3087" s="76"/>
      <c r="F3087" s="76" t="s">
        <v>249</v>
      </c>
      <c r="G3087" s="76"/>
      <c r="H3087" s="76" t="s">
        <v>250</v>
      </c>
      <c r="I3087" s="76"/>
      <c r="J3087" s="83" t="s">
        <v>762</v>
      </c>
    </row>
    <row r="3088" spans="1:10">
      <c r="A3088" s="68"/>
      <c r="B3088" s="77" t="s">
        <v>247</v>
      </c>
      <c r="C3088" s="78" t="s">
        <v>251</v>
      </c>
      <c r="D3088" s="79"/>
      <c r="E3088" s="80" t="s">
        <v>182</v>
      </c>
      <c r="F3088" s="76" t="s">
        <v>252</v>
      </c>
      <c r="G3088" s="76" t="s">
        <v>253</v>
      </c>
      <c r="H3088" s="76" t="s">
        <v>252</v>
      </c>
      <c r="I3088" s="312" t="s">
        <v>253</v>
      </c>
      <c r="J3088" s="311" t="s">
        <v>763</v>
      </c>
    </row>
    <row r="3089" spans="1:10">
      <c r="A3089" s="68"/>
      <c r="B3089" s="313" t="s">
        <v>345</v>
      </c>
      <c r="C3089" s="74" t="s">
        <v>844</v>
      </c>
      <c r="D3089" s="75"/>
      <c r="E3089" s="76">
        <v>1</v>
      </c>
      <c r="F3089" s="76">
        <v>1</v>
      </c>
      <c r="G3089" s="76">
        <v>0</v>
      </c>
      <c r="H3089" s="76">
        <v>1.17</v>
      </c>
      <c r="I3089" s="76">
        <v>0.78</v>
      </c>
      <c r="J3089" s="83">
        <f>+ROUND(E3089* ((F3089*H3089) + (G3089*I3089)),2)</f>
        <v>1.17</v>
      </c>
    </row>
    <row r="3090" spans="1:10">
      <c r="A3090" s="68"/>
      <c r="B3090" s="314" t="s">
        <v>346</v>
      </c>
      <c r="C3090" s="78" t="s">
        <v>347</v>
      </c>
      <c r="D3090" s="79"/>
      <c r="E3090" s="80">
        <v>3</v>
      </c>
      <c r="F3090" s="80">
        <v>0.4</v>
      </c>
      <c r="G3090" s="80">
        <v>0.6</v>
      </c>
      <c r="H3090" s="80">
        <v>1.54</v>
      </c>
      <c r="I3090" s="80">
        <v>1.05</v>
      </c>
      <c r="J3090" s="311">
        <f>+ROUND(E3090* ((F3090*H3090) + (G3090*I3090)),2)</f>
        <v>3.74</v>
      </c>
    </row>
    <row r="3091" spans="1:10">
      <c r="A3091" s="68"/>
      <c r="B3091" s="314" t="s">
        <v>340</v>
      </c>
      <c r="C3091" s="78" t="s">
        <v>341</v>
      </c>
      <c r="D3091" s="79"/>
      <c r="E3091" s="80">
        <v>4</v>
      </c>
      <c r="F3091" s="80">
        <v>0.82</v>
      </c>
      <c r="G3091" s="80">
        <v>0.18</v>
      </c>
      <c r="H3091" s="80">
        <v>0.74</v>
      </c>
      <c r="I3091" s="80">
        <v>0.5</v>
      </c>
      <c r="J3091" s="311">
        <f>+ROUND(E3091* ((F3091*H3091) + (G3091*I3091)),2)</f>
        <v>2.79</v>
      </c>
    </row>
    <row r="3092" spans="1:10">
      <c r="A3092" s="68"/>
      <c r="B3092" s="314" t="s">
        <v>348</v>
      </c>
      <c r="C3092" s="78" t="s">
        <v>349</v>
      </c>
      <c r="D3092" s="79"/>
      <c r="E3092" s="80">
        <v>1</v>
      </c>
      <c r="F3092" s="80">
        <v>1</v>
      </c>
      <c r="G3092" s="80">
        <v>0</v>
      </c>
      <c r="H3092" s="80">
        <v>48.13</v>
      </c>
      <c r="I3092" s="80">
        <v>28.28</v>
      </c>
      <c r="J3092" s="311">
        <f>+ROUND(E3092* ((F3092*H3092) + (G3092*I3092)),2)</f>
        <v>48.13</v>
      </c>
    </row>
    <row r="3093" spans="1:10">
      <c r="A3093" s="68"/>
      <c r="B3093" s="77" t="s">
        <v>183</v>
      </c>
      <c r="C3093" s="78"/>
      <c r="D3093" s="79"/>
      <c r="E3093" s="80"/>
      <c r="F3093" s="80"/>
      <c r="G3093" s="80"/>
      <c r="H3093" s="80"/>
      <c r="I3093" s="80"/>
      <c r="J3093" s="311"/>
    </row>
    <row r="3094" spans="1:10">
      <c r="A3094" s="68"/>
      <c r="B3094" s="77" t="s">
        <v>183</v>
      </c>
      <c r="C3094" s="78"/>
      <c r="D3094" s="79"/>
      <c r="E3094" s="80"/>
      <c r="F3094" s="80"/>
      <c r="G3094" s="80"/>
      <c r="H3094" s="80"/>
      <c r="I3094" s="80"/>
      <c r="J3094" s="311"/>
    </row>
    <row r="3095" spans="1:10">
      <c r="A3095" s="68"/>
      <c r="B3095" s="77" t="s">
        <v>183</v>
      </c>
      <c r="C3095" s="78"/>
      <c r="D3095" s="79"/>
      <c r="E3095" s="80"/>
      <c r="F3095" s="80"/>
      <c r="G3095" s="80"/>
      <c r="H3095" s="80"/>
      <c r="I3095" s="80"/>
      <c r="J3095" s="311"/>
    </row>
    <row r="3096" spans="1:10">
      <c r="A3096" s="68"/>
      <c r="B3096" s="73"/>
      <c r="C3096" s="81"/>
      <c r="D3096" s="75"/>
      <c r="E3096" s="75"/>
      <c r="F3096" s="75"/>
      <c r="G3096" s="75" t="s">
        <v>764</v>
      </c>
      <c r="H3096" s="75"/>
      <c r="I3096" s="75"/>
      <c r="J3096" s="83">
        <f>+SUBTOTAL(9,J3089:J3095)</f>
        <v>55.830000000000005</v>
      </c>
    </row>
    <row r="3097" spans="1:10">
      <c r="A3097" s="68"/>
      <c r="B3097" s="73" t="s">
        <v>247</v>
      </c>
      <c r="C3097" s="74" t="s">
        <v>765</v>
      </c>
      <c r="D3097" s="75"/>
      <c r="E3097" s="75"/>
      <c r="F3097" s="75"/>
      <c r="G3097" s="75"/>
      <c r="H3097" s="76" t="s">
        <v>182</v>
      </c>
      <c r="I3097" s="76" t="s">
        <v>766</v>
      </c>
      <c r="J3097" s="83" t="s">
        <v>767</v>
      </c>
    </row>
    <row r="3098" spans="1:10">
      <c r="A3098" s="68"/>
      <c r="B3098" s="73" t="s">
        <v>350</v>
      </c>
      <c r="C3098" s="74" t="s">
        <v>351</v>
      </c>
      <c r="D3098" s="75"/>
      <c r="E3098" s="75"/>
      <c r="F3098" s="75"/>
      <c r="G3098" s="75"/>
      <c r="H3098" s="76">
        <v>1</v>
      </c>
      <c r="I3098" s="76">
        <v>25.37</v>
      </c>
      <c r="J3098" s="83">
        <f>+ROUND(H3098*I3098,2)</f>
        <v>25.37</v>
      </c>
    </row>
    <row r="3099" spans="1:10">
      <c r="A3099" s="68"/>
      <c r="B3099" s="77" t="s">
        <v>258</v>
      </c>
      <c r="C3099" s="78" t="s">
        <v>259</v>
      </c>
      <c r="D3099" s="79"/>
      <c r="E3099" s="79"/>
      <c r="F3099" s="79"/>
      <c r="G3099" s="79"/>
      <c r="H3099" s="80">
        <v>9</v>
      </c>
      <c r="I3099" s="80">
        <v>21.04</v>
      </c>
      <c r="J3099" s="311">
        <f>+ROUND(H3099*I3099,2)</f>
        <v>189.36</v>
      </c>
    </row>
    <row r="3100" spans="1:10">
      <c r="A3100" s="68"/>
      <c r="B3100" s="77" t="s">
        <v>183</v>
      </c>
      <c r="C3100" s="78"/>
      <c r="D3100" s="79"/>
      <c r="E3100" s="79"/>
      <c r="F3100" s="79"/>
      <c r="G3100" s="79"/>
      <c r="H3100" s="80"/>
      <c r="I3100" s="80"/>
      <c r="J3100" s="311"/>
    </row>
    <row r="3101" spans="1:10">
      <c r="A3101" s="68"/>
      <c r="B3101" s="77" t="s">
        <v>183</v>
      </c>
      <c r="C3101" s="78"/>
      <c r="D3101" s="79"/>
      <c r="E3101" s="79"/>
      <c r="F3101" s="79"/>
      <c r="G3101" s="79"/>
      <c r="H3101" s="80"/>
      <c r="I3101" s="80"/>
      <c r="J3101" s="311"/>
    </row>
    <row r="3102" spans="1:10">
      <c r="A3102" s="68"/>
      <c r="B3102" s="77" t="s">
        <v>183</v>
      </c>
      <c r="C3102" s="78"/>
      <c r="D3102" s="79"/>
      <c r="E3102" s="79"/>
      <c r="F3102" s="79"/>
      <c r="G3102" s="79"/>
      <c r="H3102" s="80"/>
      <c r="I3102" s="80"/>
      <c r="J3102" s="311"/>
    </row>
    <row r="3103" spans="1:10">
      <c r="A3103" s="68"/>
      <c r="B3103" s="77" t="s">
        <v>183</v>
      </c>
      <c r="C3103" s="78"/>
      <c r="D3103" s="79"/>
      <c r="E3103" s="79"/>
      <c r="F3103" s="79"/>
      <c r="G3103" s="79"/>
      <c r="H3103" s="80"/>
      <c r="I3103" s="80"/>
      <c r="J3103" s="311"/>
    </row>
    <row r="3104" spans="1:10">
      <c r="A3104" s="68"/>
      <c r="B3104" s="77" t="s">
        <v>183</v>
      </c>
      <c r="C3104" s="78"/>
      <c r="D3104" s="79"/>
      <c r="E3104" s="79"/>
      <c r="F3104" s="79"/>
      <c r="G3104" s="79"/>
      <c r="H3104" s="80"/>
      <c r="I3104" s="80"/>
      <c r="J3104" s="311"/>
    </row>
    <row r="3105" spans="1:10">
      <c r="A3105" s="68"/>
      <c r="B3105" s="73"/>
      <c r="C3105" s="81"/>
      <c r="D3105" s="75"/>
      <c r="E3105" s="75"/>
      <c r="F3105" s="75"/>
      <c r="G3105" s="75" t="s">
        <v>768</v>
      </c>
      <c r="H3105" s="75"/>
      <c r="I3105" s="75"/>
      <c r="J3105" s="83">
        <f>+SUBTOTAL(9,J3098:J3104)</f>
        <v>214.73000000000002</v>
      </c>
    </row>
    <row r="3106" spans="1:10">
      <c r="A3106" s="68"/>
      <c r="B3106" s="73"/>
      <c r="C3106" s="81"/>
      <c r="D3106" s="75"/>
      <c r="E3106" s="75"/>
      <c r="F3106" s="75" t="s">
        <v>769</v>
      </c>
      <c r="G3106" s="75"/>
      <c r="H3106" s="75"/>
      <c r="I3106" s="75">
        <v>0</v>
      </c>
      <c r="J3106" s="83">
        <f>+ROUND(I3106*J3105,2)</f>
        <v>0</v>
      </c>
    </row>
    <row r="3107" spans="1:10">
      <c r="A3107" s="68"/>
      <c r="B3107" s="73"/>
      <c r="C3107" s="81"/>
      <c r="D3107" s="75"/>
      <c r="E3107" s="75"/>
      <c r="F3107" s="75" t="s">
        <v>260</v>
      </c>
      <c r="G3107" s="75"/>
      <c r="H3107" s="75"/>
      <c r="I3107" s="75"/>
      <c r="J3107" s="83">
        <f>+SUBTOTAL(9,J3098:J3106)</f>
        <v>214.73000000000002</v>
      </c>
    </row>
    <row r="3108" spans="1:10">
      <c r="A3108" s="68"/>
      <c r="B3108" s="82"/>
      <c r="C3108" s="81"/>
      <c r="D3108" s="75"/>
      <c r="E3108" s="75"/>
      <c r="F3108" s="75"/>
      <c r="G3108" s="75" t="s">
        <v>770</v>
      </c>
      <c r="H3108" s="75"/>
      <c r="I3108" s="75"/>
      <c r="J3108" s="315">
        <f>+SUBTOTAL(9,J3089:J3107)</f>
        <v>270.56</v>
      </c>
    </row>
    <row r="3109" spans="1:10">
      <c r="A3109" s="68"/>
      <c r="B3109" s="82"/>
      <c r="C3109" s="81" t="s">
        <v>261</v>
      </c>
      <c r="D3109" s="75">
        <v>3.8381500000000002</v>
      </c>
      <c r="E3109" s="75"/>
      <c r="F3109" s="75"/>
      <c r="G3109" s="75" t="s">
        <v>262</v>
      </c>
      <c r="H3109" s="75"/>
      <c r="I3109" s="75"/>
      <c r="J3109" s="315">
        <f>+ROUND(J3108/D3109,2)</f>
        <v>70.489999999999995</v>
      </c>
    </row>
    <row r="3110" spans="1:10">
      <c r="A3110" s="68"/>
      <c r="B3110" s="73" t="s">
        <v>247</v>
      </c>
      <c r="C3110" s="74" t="s">
        <v>263</v>
      </c>
      <c r="D3110" s="75"/>
      <c r="E3110" s="75"/>
      <c r="F3110" s="75"/>
      <c r="G3110" s="76" t="s">
        <v>248</v>
      </c>
      <c r="H3110" s="76" t="s">
        <v>771</v>
      </c>
      <c r="I3110" s="76" t="s">
        <v>264</v>
      </c>
      <c r="J3110" s="83" t="s">
        <v>772</v>
      </c>
    </row>
    <row r="3111" spans="1:10">
      <c r="A3111" s="68"/>
      <c r="B3111" s="73" t="s">
        <v>845</v>
      </c>
      <c r="C3111" s="74" t="s">
        <v>846</v>
      </c>
      <c r="D3111" s="75"/>
      <c r="E3111" s="75"/>
      <c r="F3111" s="75"/>
      <c r="G3111" s="76" t="s">
        <v>184</v>
      </c>
      <c r="H3111" s="76">
        <v>30</v>
      </c>
      <c r="I3111" s="76">
        <v>0.58109999999999995</v>
      </c>
      <c r="J3111" s="83">
        <f t="shared" ref="J3111:J3116" si="9">+ROUND(H3111*I3111,2)</f>
        <v>17.43</v>
      </c>
    </row>
    <row r="3112" spans="1:10">
      <c r="A3112" s="68"/>
      <c r="B3112" s="77" t="s">
        <v>796</v>
      </c>
      <c r="C3112" s="78" t="s">
        <v>797</v>
      </c>
      <c r="D3112" s="79"/>
      <c r="E3112" s="79"/>
      <c r="F3112" s="79"/>
      <c r="G3112" s="80" t="s">
        <v>184</v>
      </c>
      <c r="H3112" s="80">
        <v>94.9</v>
      </c>
      <c r="I3112" s="80">
        <v>0.68813000000000002</v>
      </c>
      <c r="J3112" s="311">
        <f t="shared" si="9"/>
        <v>65.3</v>
      </c>
    </row>
    <row r="3113" spans="1:10">
      <c r="A3113" s="68"/>
      <c r="B3113" s="77" t="s">
        <v>354</v>
      </c>
      <c r="C3113" s="78" t="s">
        <v>355</v>
      </c>
      <c r="D3113" s="79"/>
      <c r="E3113" s="79"/>
      <c r="F3113" s="79"/>
      <c r="G3113" s="80" t="s">
        <v>311</v>
      </c>
      <c r="H3113" s="80">
        <v>0.62</v>
      </c>
      <c r="I3113" s="80">
        <v>366.92977000000002</v>
      </c>
      <c r="J3113" s="311">
        <f t="shared" si="9"/>
        <v>227.5</v>
      </c>
    </row>
    <row r="3114" spans="1:10">
      <c r="A3114" s="68"/>
      <c r="B3114" s="77" t="s">
        <v>358</v>
      </c>
      <c r="C3114" s="78" t="s">
        <v>359</v>
      </c>
      <c r="D3114" s="79"/>
      <c r="E3114" s="79"/>
      <c r="F3114" s="79"/>
      <c r="G3114" s="80" t="s">
        <v>187</v>
      </c>
      <c r="H3114" s="80">
        <v>1.75</v>
      </c>
      <c r="I3114" s="80">
        <v>0.87165000000000004</v>
      </c>
      <c r="J3114" s="311">
        <f t="shared" si="9"/>
        <v>1.53</v>
      </c>
    </row>
    <row r="3115" spans="1:10">
      <c r="A3115" s="68"/>
      <c r="B3115" s="77" t="s">
        <v>318</v>
      </c>
      <c r="C3115" s="78" t="s">
        <v>319</v>
      </c>
      <c r="D3115" s="79"/>
      <c r="E3115" s="79"/>
      <c r="F3115" s="79"/>
      <c r="G3115" s="80" t="s">
        <v>187</v>
      </c>
      <c r="H3115" s="80">
        <v>1.75</v>
      </c>
      <c r="I3115" s="80">
        <v>1.0322</v>
      </c>
      <c r="J3115" s="311">
        <f t="shared" si="9"/>
        <v>1.81</v>
      </c>
    </row>
    <row r="3116" spans="1:10">
      <c r="A3116" s="68"/>
      <c r="B3116" s="77" t="s">
        <v>362</v>
      </c>
      <c r="C3116" s="78" t="s">
        <v>363</v>
      </c>
      <c r="D3116" s="79"/>
      <c r="E3116" s="79"/>
      <c r="F3116" s="79"/>
      <c r="G3116" s="80" t="s">
        <v>187</v>
      </c>
      <c r="H3116" s="80">
        <v>33.81</v>
      </c>
      <c r="I3116" s="80">
        <v>0.36692999999999998</v>
      </c>
      <c r="J3116" s="311">
        <f t="shared" si="9"/>
        <v>12.41</v>
      </c>
    </row>
    <row r="3117" spans="1:10">
      <c r="A3117" s="68"/>
      <c r="B3117" s="77" t="s">
        <v>183</v>
      </c>
      <c r="C3117" s="78"/>
      <c r="D3117" s="79"/>
      <c r="E3117" s="79"/>
      <c r="F3117" s="79"/>
      <c r="G3117" s="80"/>
      <c r="H3117" s="80"/>
      <c r="I3117" s="80"/>
      <c r="J3117" s="311"/>
    </row>
    <row r="3118" spans="1:10">
      <c r="A3118" s="68"/>
      <c r="B3118" s="73"/>
      <c r="C3118" s="81"/>
      <c r="D3118" s="75"/>
      <c r="E3118" s="75"/>
      <c r="F3118" s="75"/>
      <c r="G3118" s="75" t="s">
        <v>268</v>
      </c>
      <c r="H3118" s="75"/>
      <c r="I3118" s="75"/>
      <c r="J3118" s="83">
        <f>+SUBTOTAL(9,J3111:J3117)</f>
        <v>325.98</v>
      </c>
    </row>
    <row r="3119" spans="1:10">
      <c r="A3119" s="68"/>
      <c r="B3119" s="73" t="s">
        <v>247</v>
      </c>
      <c r="C3119" s="74" t="s">
        <v>269</v>
      </c>
      <c r="D3119" s="75"/>
      <c r="E3119" s="75"/>
      <c r="F3119" s="75"/>
      <c r="G3119" s="76" t="s">
        <v>248</v>
      </c>
      <c r="H3119" s="76" t="s">
        <v>771</v>
      </c>
      <c r="I3119" s="76" t="s">
        <v>264</v>
      </c>
      <c r="J3119" s="83" t="s">
        <v>772</v>
      </c>
    </row>
    <row r="3120" spans="1:10">
      <c r="A3120" s="68"/>
      <c r="B3120" s="73" t="s">
        <v>183</v>
      </c>
      <c r="C3120" s="74"/>
      <c r="D3120" s="75"/>
      <c r="E3120" s="75"/>
      <c r="F3120" s="75"/>
      <c r="G3120" s="76"/>
      <c r="H3120" s="76"/>
      <c r="I3120" s="76"/>
      <c r="J3120" s="83"/>
    </row>
    <row r="3121" spans="1:10">
      <c r="A3121" s="68"/>
      <c r="B3121" s="77" t="s">
        <v>183</v>
      </c>
      <c r="C3121" s="78"/>
      <c r="D3121" s="79"/>
      <c r="E3121" s="79"/>
      <c r="F3121" s="79"/>
      <c r="G3121" s="80"/>
      <c r="H3121" s="80"/>
      <c r="I3121" s="80"/>
      <c r="J3121" s="311"/>
    </row>
    <row r="3122" spans="1:10">
      <c r="A3122" s="68"/>
      <c r="B3122" s="77" t="s">
        <v>183</v>
      </c>
      <c r="C3122" s="78"/>
      <c r="D3122" s="79"/>
      <c r="E3122" s="79"/>
      <c r="F3122" s="79"/>
      <c r="G3122" s="80"/>
      <c r="H3122" s="80"/>
      <c r="I3122" s="80"/>
      <c r="J3122" s="311"/>
    </row>
    <row r="3123" spans="1:10">
      <c r="A3123" s="68"/>
      <c r="B3123" s="77" t="s">
        <v>183</v>
      </c>
      <c r="C3123" s="78"/>
      <c r="D3123" s="79"/>
      <c r="E3123" s="79"/>
      <c r="F3123" s="79"/>
      <c r="G3123" s="80"/>
      <c r="H3123" s="80"/>
      <c r="I3123" s="80"/>
      <c r="J3123" s="311"/>
    </row>
    <row r="3124" spans="1:10">
      <c r="A3124" s="68"/>
      <c r="B3124" s="77" t="s">
        <v>183</v>
      </c>
      <c r="C3124" s="78"/>
      <c r="D3124" s="79"/>
      <c r="E3124" s="79"/>
      <c r="F3124" s="79"/>
      <c r="G3124" s="80"/>
      <c r="H3124" s="80"/>
      <c r="I3124" s="80"/>
      <c r="J3124" s="311"/>
    </row>
    <row r="3125" spans="1:10">
      <c r="A3125" s="68"/>
      <c r="B3125" s="73"/>
      <c r="C3125" s="81"/>
      <c r="D3125" s="75"/>
      <c r="E3125" s="75"/>
      <c r="F3125" s="75"/>
      <c r="G3125" s="75" t="s">
        <v>270</v>
      </c>
      <c r="H3125" s="75"/>
      <c r="I3125" s="75"/>
      <c r="J3125" s="83">
        <f>+SUBTOTAL(9,J3120:J3124)</f>
        <v>0</v>
      </c>
    </row>
    <row r="3126" spans="1:10">
      <c r="A3126" s="68"/>
      <c r="B3126" s="73" t="s">
        <v>247</v>
      </c>
      <c r="C3126" s="74" t="s">
        <v>273</v>
      </c>
      <c r="D3126" s="76" t="s">
        <v>274</v>
      </c>
      <c r="E3126" s="76" t="s">
        <v>777</v>
      </c>
      <c r="F3126" s="76" t="s">
        <v>778</v>
      </c>
      <c r="G3126" s="76" t="s">
        <v>779</v>
      </c>
      <c r="H3126" s="76" t="s">
        <v>780</v>
      </c>
      <c r="I3126" s="76" t="s">
        <v>264</v>
      </c>
      <c r="J3126" s="83" t="s">
        <v>781</v>
      </c>
    </row>
    <row r="3127" spans="1:10">
      <c r="A3127" s="68"/>
      <c r="B3127" s="73" t="s">
        <v>366</v>
      </c>
      <c r="C3127" s="74" t="s">
        <v>367</v>
      </c>
      <c r="D3127" s="76" t="s">
        <v>275</v>
      </c>
      <c r="E3127" s="76">
        <v>0</v>
      </c>
      <c r="F3127" s="76">
        <v>249</v>
      </c>
      <c r="G3127" s="76">
        <v>249</v>
      </c>
      <c r="H3127" s="76">
        <v>0.79</v>
      </c>
      <c r="I3127" s="76">
        <v>0.87165000000000004</v>
      </c>
      <c r="J3127" s="83">
        <f>+ROUND(G3127*H3127*I3127,2)</f>
        <v>171.46</v>
      </c>
    </row>
    <row r="3128" spans="1:10">
      <c r="A3128" s="68"/>
      <c r="B3128" s="77" t="s">
        <v>328</v>
      </c>
      <c r="C3128" s="78" t="s">
        <v>329</v>
      </c>
      <c r="D3128" s="80" t="s">
        <v>275</v>
      </c>
      <c r="E3128" s="80">
        <v>0</v>
      </c>
      <c r="F3128" s="80">
        <v>135</v>
      </c>
      <c r="G3128" s="80">
        <v>135</v>
      </c>
      <c r="H3128" s="80">
        <v>0.79</v>
      </c>
      <c r="I3128" s="80">
        <v>1.0322</v>
      </c>
      <c r="J3128" s="311">
        <f>+ROUND(G3128*H3128*I3128,2)</f>
        <v>110.08</v>
      </c>
    </row>
    <row r="3129" spans="1:10">
      <c r="A3129" s="68"/>
      <c r="B3129" s="77" t="s">
        <v>370</v>
      </c>
      <c r="C3129" s="78" t="s">
        <v>371</v>
      </c>
      <c r="D3129" s="80" t="s">
        <v>275</v>
      </c>
      <c r="E3129" s="80">
        <v>0</v>
      </c>
      <c r="F3129" s="80">
        <v>1.93</v>
      </c>
      <c r="G3129" s="80">
        <v>1.93</v>
      </c>
      <c r="H3129" s="80">
        <v>0.74</v>
      </c>
      <c r="I3129" s="80">
        <v>0.36692999999999998</v>
      </c>
      <c r="J3129" s="311">
        <f>+ROUND(G3129*H3129*I3129,2)</f>
        <v>0.52</v>
      </c>
    </row>
    <row r="3130" spans="1:10">
      <c r="A3130" s="68"/>
      <c r="B3130" s="77" t="s">
        <v>183</v>
      </c>
      <c r="C3130" s="78"/>
      <c r="D3130" s="80"/>
      <c r="E3130" s="80"/>
      <c r="F3130" s="80"/>
      <c r="G3130" s="80"/>
      <c r="H3130" s="80"/>
      <c r="I3130" s="80"/>
      <c r="J3130" s="311"/>
    </row>
    <row r="3131" spans="1:10">
      <c r="A3131" s="68"/>
      <c r="B3131" s="77" t="s">
        <v>183</v>
      </c>
      <c r="C3131" s="78"/>
      <c r="D3131" s="80"/>
      <c r="E3131" s="80"/>
      <c r="F3131" s="80"/>
      <c r="G3131" s="80"/>
      <c r="H3131" s="80"/>
      <c r="I3131" s="80"/>
      <c r="J3131" s="311"/>
    </row>
    <row r="3132" spans="1:10">
      <c r="A3132" s="68"/>
      <c r="B3132" s="77" t="s">
        <v>183</v>
      </c>
      <c r="C3132" s="78"/>
      <c r="D3132" s="80"/>
      <c r="E3132" s="80"/>
      <c r="F3132" s="80"/>
      <c r="G3132" s="80"/>
      <c r="H3132" s="80"/>
      <c r="I3132" s="80"/>
      <c r="J3132" s="311"/>
    </row>
    <row r="3133" spans="1:10">
      <c r="A3133" s="68"/>
      <c r="B3133" s="77" t="s">
        <v>183</v>
      </c>
      <c r="C3133" s="78"/>
      <c r="D3133" s="80"/>
      <c r="E3133" s="80"/>
      <c r="F3133" s="80"/>
      <c r="G3133" s="80"/>
      <c r="H3133" s="80"/>
      <c r="I3133" s="80"/>
      <c r="J3133" s="311"/>
    </row>
    <row r="3134" spans="1:10">
      <c r="A3134" s="68"/>
      <c r="B3134" s="73"/>
      <c r="C3134" s="81"/>
      <c r="D3134" s="75"/>
      <c r="E3134" s="75"/>
      <c r="F3134" s="75"/>
      <c r="G3134" s="75" t="s">
        <v>277</v>
      </c>
      <c r="H3134" s="75"/>
      <c r="I3134" s="75"/>
      <c r="J3134" s="83">
        <f>+SUBTOTAL(9,J3127:J3133)</f>
        <v>282.06</v>
      </c>
    </row>
    <row r="3135" spans="1:10">
      <c r="A3135" s="68"/>
      <c r="B3135" s="73" t="s">
        <v>278</v>
      </c>
      <c r="C3135" s="81"/>
      <c r="D3135" s="75"/>
      <c r="E3135" s="75"/>
      <c r="F3135" s="75"/>
      <c r="G3135" s="75"/>
      <c r="H3135" s="75"/>
      <c r="I3135" s="75"/>
      <c r="J3135" s="83">
        <f>+SUBTOTAL(9,J3109:J3133)</f>
        <v>678.53</v>
      </c>
    </row>
    <row r="3136" spans="1:10">
      <c r="A3136" s="68"/>
      <c r="B3136" s="73" t="s">
        <v>279</v>
      </c>
      <c r="C3136" s="81"/>
      <c r="D3136" s="75">
        <v>0</v>
      </c>
      <c r="E3136" s="75"/>
      <c r="F3136" s="75"/>
      <c r="G3136" s="75"/>
      <c r="H3136" s="75"/>
      <c r="I3136" s="75"/>
      <c r="J3136" s="83">
        <f>+ROUND(J3135*D3136/100,2)</f>
        <v>0</v>
      </c>
    </row>
    <row r="3137" spans="1:10" ht="14.4" thickBot="1">
      <c r="A3137" s="68"/>
      <c r="B3137" s="73" t="s">
        <v>280</v>
      </c>
      <c r="C3137" s="81"/>
      <c r="D3137" s="75"/>
      <c r="E3137" s="75"/>
      <c r="F3137" s="75"/>
      <c r="G3137" s="75"/>
      <c r="H3137" s="75"/>
      <c r="I3137" s="75"/>
      <c r="J3137" s="83">
        <f>+J3135+ J3136</f>
        <v>678.53</v>
      </c>
    </row>
    <row r="3138" spans="1:10">
      <c r="A3138" s="68"/>
      <c r="B3138" s="69" t="s">
        <v>213</v>
      </c>
      <c r="C3138" s="70"/>
      <c r="D3138" s="72"/>
      <c r="E3138" s="72"/>
      <c r="F3138" s="72" t="s">
        <v>783</v>
      </c>
      <c r="G3138" s="72"/>
      <c r="H3138" s="72"/>
      <c r="I3138" s="72" t="s">
        <v>784</v>
      </c>
      <c r="J3138" s="310"/>
    </row>
    <row r="3139" spans="1:10">
      <c r="A3139" s="68"/>
      <c r="B3139" s="77" t="s">
        <v>785</v>
      </c>
      <c r="C3139" s="68"/>
      <c r="D3139" s="79"/>
      <c r="E3139" s="79"/>
      <c r="F3139" s="79" t="s">
        <v>786</v>
      </c>
      <c r="G3139" s="79"/>
      <c r="H3139" s="79"/>
      <c r="I3139" s="79"/>
      <c r="J3139" s="316"/>
    </row>
    <row r="3140" spans="1:10">
      <c r="A3140" s="68"/>
      <c r="B3140" s="77" t="s">
        <v>787</v>
      </c>
      <c r="C3140" s="68"/>
      <c r="D3140" s="79"/>
      <c r="E3140" s="79"/>
      <c r="F3140" s="79" t="s">
        <v>788</v>
      </c>
      <c r="G3140" s="79"/>
      <c r="H3140" s="79"/>
      <c r="I3140" s="79"/>
      <c r="J3140" s="316"/>
    </row>
    <row r="3141" spans="1:10" ht="14.4" thickBot="1">
      <c r="A3141" s="68"/>
      <c r="B3141" s="84" t="s">
        <v>789</v>
      </c>
      <c r="C3141" s="68"/>
      <c r="D3141" s="79"/>
      <c r="E3141" s="79"/>
      <c r="F3141" s="79"/>
      <c r="G3141" s="79"/>
      <c r="H3141" s="79"/>
      <c r="I3141" s="79"/>
      <c r="J3141" s="317"/>
    </row>
    <row r="3142" spans="1:10">
      <c r="A3142" s="68"/>
      <c r="B3142" s="70"/>
      <c r="C3142" s="70"/>
      <c r="D3142" s="72"/>
      <c r="E3142" s="72"/>
      <c r="F3142" s="72"/>
      <c r="G3142" s="72"/>
      <c r="H3142" s="72"/>
      <c r="I3142" s="72"/>
      <c r="J3142" s="72"/>
    </row>
    <row r="3143" spans="1:10" ht="14.4" thickBot="1">
      <c r="A3143" s="68"/>
      <c r="B3143" s="68"/>
      <c r="C3143" s="68"/>
      <c r="D3143" s="79"/>
      <c r="E3143" s="79"/>
      <c r="F3143" s="79"/>
      <c r="G3143" s="79"/>
      <c r="H3143" s="79"/>
      <c r="I3143" s="79"/>
      <c r="J3143" s="79"/>
    </row>
    <row r="3144" spans="1:10">
      <c r="A3144" s="68"/>
      <c r="B3144" s="69"/>
      <c r="C3144" s="70"/>
      <c r="D3144" s="71" t="s">
        <v>246</v>
      </c>
      <c r="E3144" s="71"/>
      <c r="F3144" s="71"/>
      <c r="G3144" s="72"/>
      <c r="H3144" s="72"/>
      <c r="I3144" s="72"/>
      <c r="J3144" s="310"/>
    </row>
    <row r="3145" spans="1:10">
      <c r="A3145" s="68"/>
      <c r="B3145" s="73" t="s">
        <v>247</v>
      </c>
      <c r="C3145" s="74" t="s">
        <v>69</v>
      </c>
      <c r="D3145" s="75"/>
      <c r="E3145" s="75"/>
      <c r="F3145" s="75"/>
      <c r="G3145" s="75"/>
      <c r="H3145" s="76" t="s">
        <v>759</v>
      </c>
      <c r="I3145" s="75"/>
      <c r="J3145" s="83" t="s">
        <v>248</v>
      </c>
    </row>
    <row r="3146" spans="1:10">
      <c r="A3146" s="68"/>
      <c r="B3146" s="77" t="s">
        <v>885</v>
      </c>
      <c r="C3146" s="78" t="s">
        <v>212</v>
      </c>
      <c r="D3146" s="79"/>
      <c r="E3146" s="79"/>
      <c r="F3146" s="79"/>
      <c r="G3146" s="79"/>
      <c r="H3146" s="80" t="s">
        <v>761</v>
      </c>
      <c r="I3146" s="79"/>
      <c r="J3146" s="311" t="s">
        <v>210</v>
      </c>
    </row>
    <row r="3147" spans="1:10">
      <c r="A3147" s="68"/>
      <c r="B3147" s="73"/>
      <c r="C3147" s="74"/>
      <c r="D3147" s="75"/>
      <c r="E3147" s="76"/>
      <c r="F3147" s="76" t="s">
        <v>249</v>
      </c>
      <c r="G3147" s="76"/>
      <c r="H3147" s="76" t="s">
        <v>250</v>
      </c>
      <c r="I3147" s="76"/>
      <c r="J3147" s="83" t="s">
        <v>762</v>
      </c>
    </row>
    <row r="3148" spans="1:10">
      <c r="A3148" s="68"/>
      <c r="B3148" s="77" t="s">
        <v>247</v>
      </c>
      <c r="C3148" s="78" t="s">
        <v>251</v>
      </c>
      <c r="D3148" s="79"/>
      <c r="E3148" s="80" t="s">
        <v>182</v>
      </c>
      <c r="F3148" s="76" t="s">
        <v>252</v>
      </c>
      <c r="G3148" s="76" t="s">
        <v>253</v>
      </c>
      <c r="H3148" s="76" t="s">
        <v>252</v>
      </c>
      <c r="I3148" s="312" t="s">
        <v>253</v>
      </c>
      <c r="J3148" s="311" t="s">
        <v>763</v>
      </c>
    </row>
    <row r="3149" spans="1:10">
      <c r="A3149" s="68"/>
      <c r="B3149" s="313" t="s">
        <v>455</v>
      </c>
      <c r="C3149" s="74" t="s">
        <v>456</v>
      </c>
      <c r="D3149" s="75"/>
      <c r="E3149" s="76">
        <v>2</v>
      </c>
      <c r="F3149" s="76">
        <v>1</v>
      </c>
      <c r="G3149" s="76">
        <v>0</v>
      </c>
      <c r="H3149" s="76">
        <v>0.61</v>
      </c>
      <c r="I3149" s="76">
        <v>0.41</v>
      </c>
      <c r="J3149" s="83">
        <f>+ROUND(E3149* ((F3149*H3149) + (G3149*I3149)),2)</f>
        <v>1.22</v>
      </c>
    </row>
    <row r="3150" spans="1:10">
      <c r="A3150" s="68"/>
      <c r="B3150" s="314" t="s">
        <v>500</v>
      </c>
      <c r="C3150" s="78" t="s">
        <v>501</v>
      </c>
      <c r="D3150" s="79"/>
      <c r="E3150" s="80">
        <v>1</v>
      </c>
      <c r="F3150" s="80">
        <v>1</v>
      </c>
      <c r="G3150" s="80">
        <v>0</v>
      </c>
      <c r="H3150" s="80">
        <v>3.69</v>
      </c>
      <c r="I3150" s="80">
        <v>2.2999999999999998</v>
      </c>
      <c r="J3150" s="311">
        <f>+ROUND(E3150* ((F3150*H3150) + (G3150*I3150)),2)</f>
        <v>3.69</v>
      </c>
    </row>
    <row r="3151" spans="1:10">
      <c r="A3151" s="68"/>
      <c r="B3151" s="314" t="s">
        <v>502</v>
      </c>
      <c r="C3151" s="78" t="s">
        <v>503</v>
      </c>
      <c r="D3151" s="79"/>
      <c r="E3151" s="80">
        <v>1</v>
      </c>
      <c r="F3151" s="80">
        <v>1</v>
      </c>
      <c r="G3151" s="80">
        <v>0</v>
      </c>
      <c r="H3151" s="80">
        <v>0.59</v>
      </c>
      <c r="I3151" s="80">
        <v>0.41</v>
      </c>
      <c r="J3151" s="311">
        <f>+ROUND(E3151* ((F3151*H3151) + (G3151*I3151)),2)</f>
        <v>0.59</v>
      </c>
    </row>
    <row r="3152" spans="1:10">
      <c r="A3152" s="68"/>
      <c r="B3152" s="314" t="s">
        <v>819</v>
      </c>
      <c r="C3152" s="78" t="s">
        <v>820</v>
      </c>
      <c r="D3152" s="79"/>
      <c r="E3152" s="80">
        <v>1</v>
      </c>
      <c r="F3152" s="80">
        <v>1</v>
      </c>
      <c r="G3152" s="80">
        <v>0</v>
      </c>
      <c r="H3152" s="80">
        <v>10.18</v>
      </c>
      <c r="I3152" s="80">
        <v>0.48</v>
      </c>
      <c r="J3152" s="311">
        <f>+ROUND(E3152* ((F3152*H3152) + (G3152*I3152)),2)</f>
        <v>10.18</v>
      </c>
    </row>
    <row r="3153" spans="1:10">
      <c r="A3153" s="68"/>
      <c r="B3153" s="77" t="s">
        <v>183</v>
      </c>
      <c r="C3153" s="78"/>
      <c r="D3153" s="79"/>
      <c r="E3153" s="80"/>
      <c r="F3153" s="80"/>
      <c r="G3153" s="80"/>
      <c r="H3153" s="80"/>
      <c r="I3153" s="80"/>
      <c r="J3153" s="311"/>
    </row>
    <row r="3154" spans="1:10">
      <c r="A3154" s="68"/>
      <c r="B3154" s="77" t="s">
        <v>183</v>
      </c>
      <c r="C3154" s="78"/>
      <c r="D3154" s="79"/>
      <c r="E3154" s="80"/>
      <c r="F3154" s="80"/>
      <c r="G3154" s="80"/>
      <c r="H3154" s="80"/>
      <c r="I3154" s="80"/>
      <c r="J3154" s="311"/>
    </row>
    <row r="3155" spans="1:10">
      <c r="A3155" s="68"/>
      <c r="B3155" s="77" t="s">
        <v>183</v>
      </c>
      <c r="C3155" s="78"/>
      <c r="D3155" s="79"/>
      <c r="E3155" s="80"/>
      <c r="F3155" s="80"/>
      <c r="G3155" s="80"/>
      <c r="H3155" s="80"/>
      <c r="I3155" s="80"/>
      <c r="J3155" s="311"/>
    </row>
    <row r="3156" spans="1:10">
      <c r="A3156" s="68"/>
      <c r="B3156" s="73"/>
      <c r="C3156" s="81"/>
      <c r="D3156" s="75"/>
      <c r="E3156" s="75"/>
      <c r="F3156" s="75"/>
      <c r="G3156" s="75" t="s">
        <v>764</v>
      </c>
      <c r="H3156" s="75"/>
      <c r="I3156" s="75"/>
      <c r="J3156" s="83">
        <f>+SUBTOTAL(9,J3149:J3155)</f>
        <v>15.68</v>
      </c>
    </row>
    <row r="3157" spans="1:10">
      <c r="A3157" s="68"/>
      <c r="B3157" s="73" t="s">
        <v>247</v>
      </c>
      <c r="C3157" s="74" t="s">
        <v>765</v>
      </c>
      <c r="D3157" s="75"/>
      <c r="E3157" s="75"/>
      <c r="F3157" s="75"/>
      <c r="G3157" s="75"/>
      <c r="H3157" s="76" t="s">
        <v>182</v>
      </c>
      <c r="I3157" s="76" t="s">
        <v>766</v>
      </c>
      <c r="J3157" s="83" t="s">
        <v>767</v>
      </c>
    </row>
    <row r="3158" spans="1:10">
      <c r="A3158" s="68"/>
      <c r="B3158" s="73" t="s">
        <v>258</v>
      </c>
      <c r="C3158" s="74" t="s">
        <v>259</v>
      </c>
      <c r="D3158" s="75"/>
      <c r="E3158" s="75"/>
      <c r="F3158" s="75"/>
      <c r="G3158" s="75"/>
      <c r="H3158" s="76">
        <v>4</v>
      </c>
      <c r="I3158" s="76">
        <v>21.04</v>
      </c>
      <c r="J3158" s="83">
        <f>+ROUND(H3158*I3158,2)</f>
        <v>84.16</v>
      </c>
    </row>
    <row r="3159" spans="1:10">
      <c r="A3159" s="68"/>
      <c r="B3159" s="77" t="s">
        <v>183</v>
      </c>
      <c r="C3159" s="78"/>
      <c r="D3159" s="79"/>
      <c r="E3159" s="79"/>
      <c r="F3159" s="79"/>
      <c r="G3159" s="79"/>
      <c r="H3159" s="80"/>
      <c r="I3159" s="80"/>
      <c r="J3159" s="311"/>
    </row>
    <row r="3160" spans="1:10">
      <c r="A3160" s="68"/>
      <c r="B3160" s="77" t="s">
        <v>183</v>
      </c>
      <c r="C3160" s="78"/>
      <c r="D3160" s="79"/>
      <c r="E3160" s="79"/>
      <c r="F3160" s="79"/>
      <c r="G3160" s="79"/>
      <c r="H3160" s="80"/>
      <c r="I3160" s="80"/>
      <c r="J3160" s="311"/>
    </row>
    <row r="3161" spans="1:10">
      <c r="A3161" s="68"/>
      <c r="B3161" s="77" t="s">
        <v>183</v>
      </c>
      <c r="C3161" s="78"/>
      <c r="D3161" s="79"/>
      <c r="E3161" s="79"/>
      <c r="F3161" s="79"/>
      <c r="G3161" s="79"/>
      <c r="H3161" s="80"/>
      <c r="I3161" s="80"/>
      <c r="J3161" s="311"/>
    </row>
    <row r="3162" spans="1:10">
      <c r="A3162" s="68"/>
      <c r="B3162" s="77" t="s">
        <v>183</v>
      </c>
      <c r="C3162" s="78"/>
      <c r="D3162" s="79"/>
      <c r="E3162" s="79"/>
      <c r="F3162" s="79"/>
      <c r="G3162" s="79"/>
      <c r="H3162" s="80"/>
      <c r="I3162" s="80"/>
      <c r="J3162" s="311"/>
    </row>
    <row r="3163" spans="1:10">
      <c r="A3163" s="68"/>
      <c r="B3163" s="77" t="s">
        <v>183</v>
      </c>
      <c r="C3163" s="78"/>
      <c r="D3163" s="79"/>
      <c r="E3163" s="79"/>
      <c r="F3163" s="79"/>
      <c r="G3163" s="79"/>
      <c r="H3163" s="80"/>
      <c r="I3163" s="80"/>
      <c r="J3163" s="311"/>
    </row>
    <row r="3164" spans="1:10">
      <c r="A3164" s="68"/>
      <c r="B3164" s="77" t="s">
        <v>183</v>
      </c>
      <c r="C3164" s="78"/>
      <c r="D3164" s="79"/>
      <c r="E3164" s="79"/>
      <c r="F3164" s="79"/>
      <c r="G3164" s="79"/>
      <c r="H3164" s="80"/>
      <c r="I3164" s="80"/>
      <c r="J3164" s="311"/>
    </row>
    <row r="3165" spans="1:10">
      <c r="A3165" s="68"/>
      <c r="B3165" s="73"/>
      <c r="C3165" s="81"/>
      <c r="D3165" s="75"/>
      <c r="E3165" s="75"/>
      <c r="F3165" s="75"/>
      <c r="G3165" s="75" t="s">
        <v>768</v>
      </c>
      <c r="H3165" s="75"/>
      <c r="I3165" s="75"/>
      <c r="J3165" s="83">
        <f>+SUBTOTAL(9,J3158:J3164)</f>
        <v>84.16</v>
      </c>
    </row>
    <row r="3166" spans="1:10">
      <c r="A3166" s="68"/>
      <c r="B3166" s="73"/>
      <c r="C3166" s="81"/>
      <c r="D3166" s="75"/>
      <c r="E3166" s="75"/>
      <c r="F3166" s="75" t="s">
        <v>769</v>
      </c>
      <c r="G3166" s="75"/>
      <c r="H3166" s="75"/>
      <c r="I3166" s="75">
        <v>0</v>
      </c>
      <c r="J3166" s="83">
        <f>+ROUND(I3166*J3165,2)</f>
        <v>0</v>
      </c>
    </row>
    <row r="3167" spans="1:10">
      <c r="A3167" s="68"/>
      <c r="B3167" s="73"/>
      <c r="C3167" s="81"/>
      <c r="D3167" s="75"/>
      <c r="E3167" s="75"/>
      <c r="F3167" s="75" t="s">
        <v>260</v>
      </c>
      <c r="G3167" s="75"/>
      <c r="H3167" s="75"/>
      <c r="I3167" s="75"/>
      <c r="J3167" s="83">
        <f>+SUBTOTAL(9,J3158:J3166)</f>
        <v>84.16</v>
      </c>
    </row>
    <row r="3168" spans="1:10">
      <c r="A3168" s="68"/>
      <c r="B3168" s="82"/>
      <c r="C3168" s="81"/>
      <c r="D3168" s="75"/>
      <c r="E3168" s="75"/>
      <c r="F3168" s="75"/>
      <c r="G3168" s="75" t="s">
        <v>770</v>
      </c>
      <c r="H3168" s="75"/>
      <c r="I3168" s="75"/>
      <c r="J3168" s="315">
        <f>+SUBTOTAL(9,J3149:J3167)</f>
        <v>99.84</v>
      </c>
    </row>
    <row r="3169" spans="1:10">
      <c r="A3169" s="68"/>
      <c r="B3169" s="82"/>
      <c r="C3169" s="81" t="s">
        <v>261</v>
      </c>
      <c r="D3169" s="75">
        <v>151.04</v>
      </c>
      <c r="E3169" s="75"/>
      <c r="F3169" s="75"/>
      <c r="G3169" s="75" t="s">
        <v>262</v>
      </c>
      <c r="H3169" s="75"/>
      <c r="I3169" s="75"/>
      <c r="J3169" s="315">
        <f>+ROUND(J3168/D3169,2)</f>
        <v>0.66</v>
      </c>
    </row>
    <row r="3170" spans="1:10">
      <c r="A3170" s="68"/>
      <c r="B3170" s="73" t="s">
        <v>247</v>
      </c>
      <c r="C3170" s="74" t="s">
        <v>263</v>
      </c>
      <c r="D3170" s="75"/>
      <c r="E3170" s="75"/>
      <c r="F3170" s="75"/>
      <c r="G3170" s="76" t="s">
        <v>248</v>
      </c>
      <c r="H3170" s="76" t="s">
        <v>771</v>
      </c>
      <c r="I3170" s="76" t="s">
        <v>264</v>
      </c>
      <c r="J3170" s="83" t="s">
        <v>772</v>
      </c>
    </row>
    <row r="3171" spans="1:10">
      <c r="A3171" s="68"/>
      <c r="B3171" s="73" t="s">
        <v>183</v>
      </c>
      <c r="C3171" s="74"/>
      <c r="D3171" s="75"/>
      <c r="E3171" s="75"/>
      <c r="F3171" s="75"/>
      <c r="G3171" s="76"/>
      <c r="H3171" s="76"/>
      <c r="I3171" s="76"/>
      <c r="J3171" s="83"/>
    </row>
    <row r="3172" spans="1:10">
      <c r="A3172" s="68"/>
      <c r="B3172" s="77" t="s">
        <v>183</v>
      </c>
      <c r="C3172" s="78"/>
      <c r="D3172" s="79"/>
      <c r="E3172" s="79"/>
      <c r="F3172" s="79"/>
      <c r="G3172" s="80"/>
      <c r="H3172" s="80"/>
      <c r="I3172" s="80"/>
      <c r="J3172" s="311"/>
    </row>
    <row r="3173" spans="1:10">
      <c r="A3173" s="68"/>
      <c r="B3173" s="77" t="s">
        <v>183</v>
      </c>
      <c r="C3173" s="78"/>
      <c r="D3173" s="79"/>
      <c r="E3173" s="79"/>
      <c r="F3173" s="79"/>
      <c r="G3173" s="80"/>
      <c r="H3173" s="80"/>
      <c r="I3173" s="80"/>
      <c r="J3173" s="311"/>
    </row>
    <row r="3174" spans="1:10">
      <c r="A3174" s="68"/>
      <c r="B3174" s="77" t="s">
        <v>183</v>
      </c>
      <c r="C3174" s="78"/>
      <c r="D3174" s="79"/>
      <c r="E3174" s="79"/>
      <c r="F3174" s="79"/>
      <c r="G3174" s="80"/>
      <c r="H3174" s="80"/>
      <c r="I3174" s="80"/>
      <c r="J3174" s="311"/>
    </row>
    <row r="3175" spans="1:10">
      <c r="A3175" s="68"/>
      <c r="B3175" s="77" t="s">
        <v>183</v>
      </c>
      <c r="C3175" s="78"/>
      <c r="D3175" s="79"/>
      <c r="E3175" s="79"/>
      <c r="F3175" s="79"/>
      <c r="G3175" s="80"/>
      <c r="H3175" s="80"/>
      <c r="I3175" s="80"/>
      <c r="J3175" s="311"/>
    </row>
    <row r="3176" spans="1:10">
      <c r="A3176" s="68"/>
      <c r="B3176" s="77" t="s">
        <v>183</v>
      </c>
      <c r="C3176" s="78"/>
      <c r="D3176" s="79"/>
      <c r="E3176" s="79"/>
      <c r="F3176" s="79"/>
      <c r="G3176" s="80"/>
      <c r="H3176" s="80"/>
      <c r="I3176" s="80"/>
      <c r="J3176" s="311"/>
    </row>
    <row r="3177" spans="1:10">
      <c r="A3177" s="68"/>
      <c r="B3177" s="77" t="s">
        <v>183</v>
      </c>
      <c r="C3177" s="78"/>
      <c r="D3177" s="79"/>
      <c r="E3177" s="79"/>
      <c r="F3177" s="79"/>
      <c r="G3177" s="80"/>
      <c r="H3177" s="80"/>
      <c r="I3177" s="80"/>
      <c r="J3177" s="311"/>
    </row>
    <row r="3178" spans="1:10">
      <c r="A3178" s="68"/>
      <c r="B3178" s="73"/>
      <c r="C3178" s="81"/>
      <c r="D3178" s="75"/>
      <c r="E3178" s="75"/>
      <c r="F3178" s="75"/>
      <c r="G3178" s="75" t="s">
        <v>268</v>
      </c>
      <c r="H3178" s="75"/>
      <c r="I3178" s="75"/>
      <c r="J3178" s="83">
        <f>+SUBTOTAL(9,J3171:J3177)</f>
        <v>0</v>
      </c>
    </row>
    <row r="3179" spans="1:10">
      <c r="A3179" s="68"/>
      <c r="B3179" s="73" t="s">
        <v>247</v>
      </c>
      <c r="C3179" s="74" t="s">
        <v>269</v>
      </c>
      <c r="D3179" s="75"/>
      <c r="E3179" s="75"/>
      <c r="F3179" s="75"/>
      <c r="G3179" s="76" t="s">
        <v>248</v>
      </c>
      <c r="H3179" s="76" t="s">
        <v>771</v>
      </c>
      <c r="I3179" s="76" t="s">
        <v>264</v>
      </c>
      <c r="J3179" s="83" t="s">
        <v>772</v>
      </c>
    </row>
    <row r="3180" spans="1:10">
      <c r="A3180" s="68"/>
      <c r="B3180" s="73" t="s">
        <v>886</v>
      </c>
      <c r="C3180" s="74" t="s">
        <v>504</v>
      </c>
      <c r="D3180" s="75"/>
      <c r="E3180" s="75"/>
      <c r="F3180" s="75"/>
      <c r="G3180" s="76" t="s">
        <v>311</v>
      </c>
      <c r="H3180" s="76">
        <v>13.65</v>
      </c>
      <c r="I3180" s="76">
        <v>1.43771</v>
      </c>
      <c r="J3180" s="83">
        <f>+ROUND(H3180*I3180,2)</f>
        <v>19.62</v>
      </c>
    </row>
    <row r="3181" spans="1:10">
      <c r="A3181" s="68"/>
      <c r="B3181" s="77" t="s">
        <v>887</v>
      </c>
      <c r="C3181" s="78" t="s">
        <v>433</v>
      </c>
      <c r="D3181" s="79"/>
      <c r="E3181" s="79"/>
      <c r="F3181" s="79"/>
      <c r="G3181" s="80" t="s">
        <v>184</v>
      </c>
      <c r="H3181" s="80">
        <v>677.93</v>
      </c>
      <c r="I3181" s="80">
        <v>2.5409999999999999E-2</v>
      </c>
      <c r="J3181" s="311">
        <f>+ROUND(H3181*I3181,2)</f>
        <v>17.23</v>
      </c>
    </row>
    <row r="3182" spans="1:10">
      <c r="A3182" s="68"/>
      <c r="B3182" s="77" t="s">
        <v>183</v>
      </c>
      <c r="C3182" s="78"/>
      <c r="D3182" s="79"/>
      <c r="E3182" s="79"/>
      <c r="F3182" s="79"/>
      <c r="G3182" s="80"/>
      <c r="H3182" s="80"/>
      <c r="I3182" s="80"/>
      <c r="J3182" s="311"/>
    </row>
    <row r="3183" spans="1:10">
      <c r="A3183" s="68"/>
      <c r="B3183" s="77" t="s">
        <v>183</v>
      </c>
      <c r="C3183" s="78"/>
      <c r="D3183" s="79"/>
      <c r="E3183" s="79"/>
      <c r="F3183" s="79"/>
      <c r="G3183" s="80"/>
      <c r="H3183" s="80"/>
      <c r="I3183" s="80"/>
      <c r="J3183" s="311"/>
    </row>
    <row r="3184" spans="1:10">
      <c r="A3184" s="68"/>
      <c r="B3184" s="77" t="s">
        <v>183</v>
      </c>
      <c r="C3184" s="78"/>
      <c r="D3184" s="79"/>
      <c r="E3184" s="79"/>
      <c r="F3184" s="79"/>
      <c r="G3184" s="80"/>
      <c r="H3184" s="80"/>
      <c r="I3184" s="80"/>
      <c r="J3184" s="311"/>
    </row>
    <row r="3185" spans="1:10">
      <c r="A3185" s="68"/>
      <c r="B3185" s="73"/>
      <c r="C3185" s="81"/>
      <c r="D3185" s="75"/>
      <c r="E3185" s="75"/>
      <c r="F3185" s="75"/>
      <c r="G3185" s="75" t="s">
        <v>270</v>
      </c>
      <c r="H3185" s="75"/>
      <c r="I3185" s="75"/>
      <c r="J3185" s="83">
        <f>+SUBTOTAL(9,J3180:J3184)</f>
        <v>36.85</v>
      </c>
    </row>
    <row r="3186" spans="1:10">
      <c r="A3186" s="68"/>
      <c r="B3186" s="73" t="s">
        <v>247</v>
      </c>
      <c r="C3186" s="74" t="s">
        <v>273</v>
      </c>
      <c r="D3186" s="76" t="s">
        <v>274</v>
      </c>
      <c r="E3186" s="76" t="s">
        <v>777</v>
      </c>
      <c r="F3186" s="76" t="s">
        <v>778</v>
      </c>
      <c r="G3186" s="76" t="s">
        <v>779</v>
      </c>
      <c r="H3186" s="76" t="s">
        <v>780</v>
      </c>
      <c r="I3186" s="76" t="s">
        <v>264</v>
      </c>
      <c r="J3186" s="83" t="s">
        <v>781</v>
      </c>
    </row>
    <row r="3187" spans="1:10">
      <c r="A3187" s="68"/>
      <c r="B3187" s="73" t="s">
        <v>183</v>
      </c>
      <c r="C3187" s="74"/>
      <c r="D3187" s="76"/>
      <c r="E3187" s="76"/>
      <c r="F3187" s="76"/>
      <c r="G3187" s="76"/>
      <c r="H3187" s="76"/>
      <c r="I3187" s="76"/>
      <c r="J3187" s="83"/>
    </row>
    <row r="3188" spans="1:10">
      <c r="A3188" s="68"/>
      <c r="B3188" s="77" t="s">
        <v>183</v>
      </c>
      <c r="C3188" s="78"/>
      <c r="D3188" s="80"/>
      <c r="E3188" s="80"/>
      <c r="F3188" s="80"/>
      <c r="G3188" s="80"/>
      <c r="H3188" s="80"/>
      <c r="I3188" s="80"/>
      <c r="J3188" s="311"/>
    </row>
    <row r="3189" spans="1:10">
      <c r="A3189" s="68"/>
      <c r="B3189" s="77" t="s">
        <v>183</v>
      </c>
      <c r="C3189" s="78"/>
      <c r="D3189" s="80"/>
      <c r="E3189" s="80"/>
      <c r="F3189" s="80"/>
      <c r="G3189" s="80"/>
      <c r="H3189" s="80"/>
      <c r="I3189" s="80"/>
      <c r="J3189" s="311"/>
    </row>
    <row r="3190" spans="1:10">
      <c r="A3190" s="68"/>
      <c r="B3190" s="77" t="s">
        <v>183</v>
      </c>
      <c r="C3190" s="78"/>
      <c r="D3190" s="80"/>
      <c r="E3190" s="80"/>
      <c r="F3190" s="80"/>
      <c r="G3190" s="80"/>
      <c r="H3190" s="80"/>
      <c r="I3190" s="80"/>
      <c r="J3190" s="311"/>
    </row>
    <row r="3191" spans="1:10">
      <c r="A3191" s="68"/>
      <c r="B3191" s="77" t="s">
        <v>183</v>
      </c>
      <c r="C3191" s="78"/>
      <c r="D3191" s="80"/>
      <c r="E3191" s="80"/>
      <c r="F3191" s="80"/>
      <c r="G3191" s="80"/>
      <c r="H3191" s="80"/>
      <c r="I3191" s="80"/>
      <c r="J3191" s="311"/>
    </row>
    <row r="3192" spans="1:10">
      <c r="A3192" s="68"/>
      <c r="B3192" s="77" t="s">
        <v>183</v>
      </c>
      <c r="C3192" s="78"/>
      <c r="D3192" s="80"/>
      <c r="E3192" s="80"/>
      <c r="F3192" s="80"/>
      <c r="G3192" s="80"/>
      <c r="H3192" s="80"/>
      <c r="I3192" s="80"/>
      <c r="J3192" s="311"/>
    </row>
    <row r="3193" spans="1:10">
      <c r="A3193" s="68"/>
      <c r="B3193" s="77" t="s">
        <v>183</v>
      </c>
      <c r="C3193" s="78"/>
      <c r="D3193" s="80"/>
      <c r="E3193" s="80"/>
      <c r="F3193" s="80"/>
      <c r="G3193" s="80"/>
      <c r="H3193" s="80"/>
      <c r="I3193" s="80"/>
      <c r="J3193" s="311"/>
    </row>
    <row r="3194" spans="1:10">
      <c r="A3194" s="68"/>
      <c r="B3194" s="73"/>
      <c r="C3194" s="81"/>
      <c r="D3194" s="75"/>
      <c r="E3194" s="75"/>
      <c r="F3194" s="75"/>
      <c r="G3194" s="75" t="s">
        <v>277</v>
      </c>
      <c r="H3194" s="75"/>
      <c r="I3194" s="75"/>
      <c r="J3194" s="83">
        <f>+SUBTOTAL(9,J3187:J3193)</f>
        <v>0</v>
      </c>
    </row>
    <row r="3195" spans="1:10">
      <c r="A3195" s="68"/>
      <c r="B3195" s="73" t="s">
        <v>278</v>
      </c>
      <c r="C3195" s="81"/>
      <c r="D3195" s="75"/>
      <c r="E3195" s="75"/>
      <c r="F3195" s="75"/>
      <c r="G3195" s="75"/>
      <c r="H3195" s="75"/>
      <c r="I3195" s="75"/>
      <c r="J3195" s="83">
        <f>+SUBTOTAL(9,J3169:J3193)</f>
        <v>37.510000000000005</v>
      </c>
    </row>
    <row r="3196" spans="1:10">
      <c r="A3196" s="68"/>
      <c r="B3196" s="73" t="s">
        <v>279</v>
      </c>
      <c r="C3196" s="81"/>
      <c r="D3196" s="75">
        <v>0</v>
      </c>
      <c r="E3196" s="75"/>
      <c r="F3196" s="75"/>
      <c r="G3196" s="75"/>
      <c r="H3196" s="75"/>
      <c r="I3196" s="75"/>
      <c r="J3196" s="83">
        <f>+ROUND(J3195*D3196/100,2)</f>
        <v>0</v>
      </c>
    </row>
    <row r="3197" spans="1:10" ht="14.4" thickBot="1">
      <c r="A3197" s="68"/>
      <c r="B3197" s="73" t="s">
        <v>280</v>
      </c>
      <c r="C3197" s="81"/>
      <c r="D3197" s="75"/>
      <c r="E3197" s="75"/>
      <c r="F3197" s="75"/>
      <c r="G3197" s="75"/>
      <c r="H3197" s="75"/>
      <c r="I3197" s="75"/>
      <c r="J3197" s="83">
        <f>+J3195+ J3196</f>
        <v>37.510000000000005</v>
      </c>
    </row>
    <row r="3198" spans="1:10">
      <c r="A3198" s="68"/>
      <c r="B3198" s="69" t="s">
        <v>213</v>
      </c>
      <c r="C3198" s="70"/>
      <c r="D3198" s="72"/>
      <c r="E3198" s="72"/>
      <c r="F3198" s="72" t="s">
        <v>783</v>
      </c>
      <c r="G3198" s="72"/>
      <c r="H3198" s="72"/>
      <c r="I3198" s="72" t="s">
        <v>784</v>
      </c>
      <c r="J3198" s="310"/>
    </row>
    <row r="3199" spans="1:10">
      <c r="A3199" s="68"/>
      <c r="B3199" s="77" t="s">
        <v>785</v>
      </c>
      <c r="C3199" s="68"/>
      <c r="D3199" s="79"/>
      <c r="E3199" s="79"/>
      <c r="F3199" s="79" t="s">
        <v>786</v>
      </c>
      <c r="G3199" s="79"/>
      <c r="H3199" s="79"/>
      <c r="I3199" s="79"/>
      <c r="J3199" s="316"/>
    </row>
    <row r="3200" spans="1:10">
      <c r="A3200" s="68"/>
      <c r="B3200" s="77" t="s">
        <v>787</v>
      </c>
      <c r="C3200" s="68"/>
      <c r="D3200" s="79"/>
      <c r="E3200" s="79"/>
      <c r="F3200" s="79" t="s">
        <v>788</v>
      </c>
      <c r="G3200" s="79"/>
      <c r="H3200" s="79"/>
      <c r="I3200" s="79"/>
      <c r="J3200" s="316"/>
    </row>
    <row r="3201" spans="1:10" ht="14.4" thickBot="1">
      <c r="A3201" s="68"/>
      <c r="B3201" s="84" t="s">
        <v>789</v>
      </c>
      <c r="C3201" s="68"/>
      <c r="D3201" s="79"/>
      <c r="E3201" s="79"/>
      <c r="F3201" s="79"/>
      <c r="G3201" s="79"/>
      <c r="H3201" s="79"/>
      <c r="I3201" s="79"/>
      <c r="J3201" s="317"/>
    </row>
    <row r="3202" spans="1:10">
      <c r="A3202" s="68"/>
      <c r="B3202" s="70"/>
      <c r="C3202" s="70"/>
      <c r="D3202" s="72"/>
      <c r="E3202" s="72"/>
      <c r="F3202" s="72"/>
      <c r="G3202" s="72"/>
      <c r="H3202" s="72"/>
      <c r="I3202" s="72"/>
      <c r="J3202" s="72"/>
    </row>
    <row r="3203" spans="1:10" ht="14.4" thickBot="1">
      <c r="A3203" s="68"/>
      <c r="B3203" s="68"/>
      <c r="C3203" s="68"/>
      <c r="D3203" s="79"/>
      <c r="E3203" s="79"/>
      <c r="F3203" s="79"/>
      <c r="G3203" s="79"/>
      <c r="H3203" s="79"/>
      <c r="I3203" s="79"/>
      <c r="J3203" s="79"/>
    </row>
    <row r="3204" spans="1:10">
      <c r="A3204" s="68"/>
      <c r="B3204" s="69"/>
      <c r="C3204" s="70"/>
      <c r="D3204" s="71" t="s">
        <v>246</v>
      </c>
      <c r="E3204" s="71"/>
      <c r="F3204" s="71"/>
      <c r="G3204" s="72"/>
      <c r="H3204" s="72"/>
      <c r="I3204" s="72"/>
      <c r="J3204" s="310"/>
    </row>
    <row r="3205" spans="1:10">
      <c r="A3205" s="68"/>
      <c r="B3205" s="73" t="s">
        <v>247</v>
      </c>
      <c r="C3205" s="74" t="s">
        <v>69</v>
      </c>
      <c r="D3205" s="75"/>
      <c r="E3205" s="75"/>
      <c r="F3205" s="75"/>
      <c r="G3205" s="75"/>
      <c r="H3205" s="76" t="s">
        <v>759</v>
      </c>
      <c r="I3205" s="75"/>
      <c r="J3205" s="83" t="s">
        <v>248</v>
      </c>
    </row>
    <row r="3206" spans="1:10">
      <c r="A3206" s="68"/>
      <c r="B3206" s="77" t="s">
        <v>183</v>
      </c>
      <c r="C3206" s="78" t="s">
        <v>203</v>
      </c>
      <c r="D3206" s="79"/>
      <c r="E3206" s="79"/>
      <c r="F3206" s="79"/>
      <c r="G3206" s="79"/>
      <c r="H3206" s="80" t="s">
        <v>761</v>
      </c>
      <c r="I3206" s="79"/>
      <c r="J3206" s="311" t="s">
        <v>181</v>
      </c>
    </row>
    <row r="3207" spans="1:10">
      <c r="A3207" s="68"/>
      <c r="B3207" s="73"/>
      <c r="C3207" s="74"/>
      <c r="D3207" s="75"/>
      <c r="E3207" s="76"/>
      <c r="F3207" s="76" t="s">
        <v>249</v>
      </c>
      <c r="G3207" s="76"/>
      <c r="H3207" s="76" t="s">
        <v>250</v>
      </c>
      <c r="I3207" s="76"/>
      <c r="J3207" s="83" t="s">
        <v>762</v>
      </c>
    </row>
    <row r="3208" spans="1:10">
      <c r="A3208" s="68"/>
      <c r="B3208" s="77" t="s">
        <v>247</v>
      </c>
      <c r="C3208" s="78" t="s">
        <v>251</v>
      </c>
      <c r="D3208" s="79"/>
      <c r="E3208" s="80" t="s">
        <v>182</v>
      </c>
      <c r="F3208" s="76" t="s">
        <v>252</v>
      </c>
      <c r="G3208" s="76" t="s">
        <v>253</v>
      </c>
      <c r="H3208" s="76" t="s">
        <v>252</v>
      </c>
      <c r="I3208" s="312" t="s">
        <v>253</v>
      </c>
      <c r="J3208" s="311" t="s">
        <v>763</v>
      </c>
    </row>
    <row r="3209" spans="1:10">
      <c r="A3209" s="68"/>
      <c r="B3209" s="313" t="s">
        <v>512</v>
      </c>
      <c r="C3209" s="74" t="s">
        <v>513</v>
      </c>
      <c r="D3209" s="75"/>
      <c r="E3209" s="76">
        <v>1</v>
      </c>
      <c r="F3209" s="76">
        <v>0.3</v>
      </c>
      <c r="G3209" s="76">
        <v>0.7</v>
      </c>
      <c r="H3209" s="76">
        <v>0.21</v>
      </c>
      <c r="I3209" s="76">
        <v>0.14000000000000001</v>
      </c>
      <c r="J3209" s="83">
        <f>+ROUND(E3209* ((F3209*H3209) + (G3209*I3209)),2)</f>
        <v>0.16</v>
      </c>
    </row>
    <row r="3210" spans="1:10">
      <c r="A3210" s="68"/>
      <c r="B3210" s="314" t="s">
        <v>397</v>
      </c>
      <c r="C3210" s="78" t="s">
        <v>589</v>
      </c>
      <c r="D3210" s="79"/>
      <c r="E3210" s="80">
        <v>1</v>
      </c>
      <c r="F3210" s="80">
        <v>0.3</v>
      </c>
      <c r="G3210" s="80">
        <v>0.7</v>
      </c>
      <c r="H3210" s="80">
        <v>0.21</v>
      </c>
      <c r="I3210" s="80">
        <v>0.14000000000000001</v>
      </c>
      <c r="J3210" s="311">
        <f>+ROUND(E3210* ((F3210*H3210) + (G3210*I3210)),2)</f>
        <v>0.16</v>
      </c>
    </row>
    <row r="3211" spans="1:10">
      <c r="A3211" s="68"/>
      <c r="B3211" s="314" t="s">
        <v>374</v>
      </c>
      <c r="C3211" s="78" t="s">
        <v>375</v>
      </c>
      <c r="D3211" s="79"/>
      <c r="E3211" s="80">
        <v>1</v>
      </c>
      <c r="F3211" s="80">
        <v>0.2</v>
      </c>
      <c r="G3211" s="80">
        <v>0.8</v>
      </c>
      <c r="H3211" s="80">
        <v>152.22</v>
      </c>
      <c r="I3211" s="80">
        <v>58.52</v>
      </c>
      <c r="J3211" s="311">
        <f>+ROUND(E3211* ((F3211*H3211) + (G3211*I3211)),2)</f>
        <v>77.260000000000005</v>
      </c>
    </row>
    <row r="3212" spans="1:10">
      <c r="A3212" s="68"/>
      <c r="B3212" s="77" t="s">
        <v>183</v>
      </c>
      <c r="C3212" s="78"/>
      <c r="D3212" s="79"/>
      <c r="E3212" s="80"/>
      <c r="F3212" s="80"/>
      <c r="G3212" s="80"/>
      <c r="H3212" s="80"/>
      <c r="I3212" s="80"/>
      <c r="J3212" s="311"/>
    </row>
    <row r="3213" spans="1:10">
      <c r="A3213" s="68"/>
      <c r="B3213" s="77" t="s">
        <v>183</v>
      </c>
      <c r="C3213" s="78"/>
      <c r="D3213" s="79"/>
      <c r="E3213" s="80"/>
      <c r="F3213" s="80"/>
      <c r="G3213" s="80"/>
      <c r="H3213" s="80"/>
      <c r="I3213" s="80"/>
      <c r="J3213" s="311"/>
    </row>
    <row r="3214" spans="1:10">
      <c r="A3214" s="68"/>
      <c r="B3214" s="77" t="s">
        <v>183</v>
      </c>
      <c r="C3214" s="78"/>
      <c r="D3214" s="79"/>
      <c r="E3214" s="80"/>
      <c r="F3214" s="80"/>
      <c r="G3214" s="80"/>
      <c r="H3214" s="80"/>
      <c r="I3214" s="80"/>
      <c r="J3214" s="311"/>
    </row>
    <row r="3215" spans="1:10">
      <c r="A3215" s="68"/>
      <c r="B3215" s="77" t="s">
        <v>183</v>
      </c>
      <c r="C3215" s="78"/>
      <c r="D3215" s="79"/>
      <c r="E3215" s="80"/>
      <c r="F3215" s="80"/>
      <c r="G3215" s="80"/>
      <c r="H3215" s="80"/>
      <c r="I3215" s="80"/>
      <c r="J3215" s="311"/>
    </row>
    <row r="3216" spans="1:10">
      <c r="A3216" s="68"/>
      <c r="B3216" s="73"/>
      <c r="C3216" s="81"/>
      <c r="D3216" s="75"/>
      <c r="E3216" s="75"/>
      <c r="F3216" s="75"/>
      <c r="G3216" s="75" t="s">
        <v>764</v>
      </c>
      <c r="H3216" s="75"/>
      <c r="I3216" s="75"/>
      <c r="J3216" s="83">
        <f>+SUBTOTAL(9,J3209:J3215)</f>
        <v>77.58</v>
      </c>
    </row>
    <row r="3217" spans="1:10">
      <c r="A3217" s="68"/>
      <c r="B3217" s="73" t="s">
        <v>247</v>
      </c>
      <c r="C3217" s="74" t="s">
        <v>765</v>
      </c>
      <c r="D3217" s="75"/>
      <c r="E3217" s="75"/>
      <c r="F3217" s="75"/>
      <c r="G3217" s="75"/>
      <c r="H3217" s="76" t="s">
        <v>182</v>
      </c>
      <c r="I3217" s="76" t="s">
        <v>766</v>
      </c>
      <c r="J3217" s="83" t="s">
        <v>767</v>
      </c>
    </row>
    <row r="3218" spans="1:10">
      <c r="A3218" s="68"/>
      <c r="B3218" s="73" t="s">
        <v>400</v>
      </c>
      <c r="C3218" s="74" t="s">
        <v>401</v>
      </c>
      <c r="D3218" s="75"/>
      <c r="E3218" s="75"/>
      <c r="F3218" s="75"/>
      <c r="G3218" s="75"/>
      <c r="H3218" s="76">
        <v>5</v>
      </c>
      <c r="I3218" s="76">
        <v>22.84</v>
      </c>
      <c r="J3218" s="83">
        <f>+ROUND(H3218*I3218,2)</f>
        <v>114.2</v>
      </c>
    </row>
    <row r="3219" spans="1:10">
      <c r="A3219" s="68"/>
      <c r="B3219" s="77" t="s">
        <v>514</v>
      </c>
      <c r="C3219" s="78" t="s">
        <v>515</v>
      </c>
      <c r="D3219" s="79"/>
      <c r="E3219" s="79"/>
      <c r="F3219" s="79"/>
      <c r="G3219" s="79"/>
      <c r="H3219" s="80">
        <v>1</v>
      </c>
      <c r="I3219" s="80">
        <v>25.53</v>
      </c>
      <c r="J3219" s="311">
        <f>+ROUND(H3219*I3219,2)</f>
        <v>25.53</v>
      </c>
    </row>
    <row r="3220" spans="1:10">
      <c r="A3220" s="68"/>
      <c r="B3220" s="77" t="s">
        <v>350</v>
      </c>
      <c r="C3220" s="78" t="s">
        <v>351</v>
      </c>
      <c r="D3220" s="79"/>
      <c r="E3220" s="79"/>
      <c r="F3220" s="79"/>
      <c r="G3220" s="79"/>
      <c r="H3220" s="80">
        <v>1</v>
      </c>
      <c r="I3220" s="80">
        <v>25.37</v>
      </c>
      <c r="J3220" s="311">
        <f>+ROUND(H3220*I3220,2)</f>
        <v>25.37</v>
      </c>
    </row>
    <row r="3221" spans="1:10">
      <c r="A3221" s="68"/>
      <c r="B3221" s="77" t="s">
        <v>414</v>
      </c>
      <c r="C3221" s="78" t="s">
        <v>415</v>
      </c>
      <c r="D3221" s="79"/>
      <c r="E3221" s="79"/>
      <c r="F3221" s="79"/>
      <c r="G3221" s="79"/>
      <c r="H3221" s="80">
        <v>2</v>
      </c>
      <c r="I3221" s="80">
        <v>31.71</v>
      </c>
      <c r="J3221" s="311">
        <f>+ROUND(H3221*I3221,2)</f>
        <v>63.42</v>
      </c>
    </row>
    <row r="3222" spans="1:10">
      <c r="A3222" s="68"/>
      <c r="B3222" s="77" t="s">
        <v>183</v>
      </c>
      <c r="C3222" s="78"/>
      <c r="D3222" s="79"/>
      <c r="E3222" s="79"/>
      <c r="F3222" s="79"/>
      <c r="G3222" s="79"/>
      <c r="H3222" s="80"/>
      <c r="I3222" s="80"/>
      <c r="J3222" s="311"/>
    </row>
    <row r="3223" spans="1:10">
      <c r="A3223" s="68"/>
      <c r="B3223" s="77" t="s">
        <v>183</v>
      </c>
      <c r="C3223" s="78"/>
      <c r="D3223" s="79"/>
      <c r="E3223" s="79"/>
      <c r="F3223" s="79"/>
      <c r="G3223" s="79"/>
      <c r="H3223" s="80"/>
      <c r="I3223" s="80"/>
      <c r="J3223" s="311"/>
    </row>
    <row r="3224" spans="1:10">
      <c r="A3224" s="68"/>
      <c r="B3224" s="77" t="s">
        <v>183</v>
      </c>
      <c r="C3224" s="78"/>
      <c r="D3224" s="79"/>
      <c r="E3224" s="79"/>
      <c r="F3224" s="79"/>
      <c r="G3224" s="79"/>
      <c r="H3224" s="80"/>
      <c r="I3224" s="80"/>
      <c r="J3224" s="311"/>
    </row>
    <row r="3225" spans="1:10">
      <c r="A3225" s="68"/>
      <c r="B3225" s="73"/>
      <c r="C3225" s="81"/>
      <c r="D3225" s="75"/>
      <c r="E3225" s="75"/>
      <c r="F3225" s="75"/>
      <c r="G3225" s="75" t="s">
        <v>768</v>
      </c>
      <c r="H3225" s="75"/>
      <c r="I3225" s="75"/>
      <c r="J3225" s="83">
        <f>+SUBTOTAL(9,J3218:J3224)</f>
        <v>228.52000000000004</v>
      </c>
    </row>
    <row r="3226" spans="1:10">
      <c r="A3226" s="68"/>
      <c r="B3226" s="73"/>
      <c r="C3226" s="81"/>
      <c r="D3226" s="75"/>
      <c r="E3226" s="75"/>
      <c r="F3226" s="75" t="s">
        <v>769</v>
      </c>
      <c r="G3226" s="75"/>
      <c r="H3226" s="75"/>
      <c r="I3226" s="75">
        <v>0</v>
      </c>
      <c r="J3226" s="83">
        <f>+ROUND(I3226*J3225,2)</f>
        <v>0</v>
      </c>
    </row>
    <row r="3227" spans="1:10">
      <c r="A3227" s="68"/>
      <c r="B3227" s="73"/>
      <c r="C3227" s="81"/>
      <c r="D3227" s="75"/>
      <c r="E3227" s="75"/>
      <c r="F3227" s="75" t="s">
        <v>260</v>
      </c>
      <c r="G3227" s="75"/>
      <c r="H3227" s="75"/>
      <c r="I3227" s="75"/>
      <c r="J3227" s="83">
        <f>+SUBTOTAL(9,J3218:J3226)</f>
        <v>228.52000000000004</v>
      </c>
    </row>
    <row r="3228" spans="1:10">
      <c r="A3228" s="68"/>
      <c r="B3228" s="82"/>
      <c r="C3228" s="81"/>
      <c r="D3228" s="75"/>
      <c r="E3228" s="75"/>
      <c r="F3228" s="75"/>
      <c r="G3228" s="75" t="s">
        <v>770</v>
      </c>
      <c r="H3228" s="75"/>
      <c r="I3228" s="75"/>
      <c r="J3228" s="315">
        <f>+SUBTOTAL(9,J3209:J3227)</f>
        <v>306.10000000000002</v>
      </c>
    </row>
    <row r="3229" spans="1:10">
      <c r="A3229" s="68"/>
      <c r="B3229" s="82"/>
      <c r="C3229" s="81" t="s">
        <v>261</v>
      </c>
      <c r="D3229" s="75">
        <v>3.2849999999999997E-2</v>
      </c>
      <c r="E3229" s="75"/>
      <c r="F3229" s="75"/>
      <c r="G3229" s="75" t="s">
        <v>262</v>
      </c>
      <c r="H3229" s="75"/>
      <c r="I3229" s="75"/>
      <c r="J3229" s="315">
        <f>+ROUND(J3228/D3229,2)</f>
        <v>9318.11</v>
      </c>
    </row>
    <row r="3230" spans="1:10">
      <c r="A3230" s="68"/>
      <c r="B3230" s="73" t="s">
        <v>247</v>
      </c>
      <c r="C3230" s="74" t="s">
        <v>263</v>
      </c>
      <c r="D3230" s="75"/>
      <c r="E3230" s="75"/>
      <c r="F3230" s="75"/>
      <c r="G3230" s="76" t="s">
        <v>248</v>
      </c>
      <c r="H3230" s="76" t="s">
        <v>771</v>
      </c>
      <c r="I3230" s="76" t="s">
        <v>264</v>
      </c>
      <c r="J3230" s="83" t="s">
        <v>772</v>
      </c>
    </row>
    <row r="3231" spans="1:10">
      <c r="A3231" s="68"/>
      <c r="B3231" s="73" t="s">
        <v>516</v>
      </c>
      <c r="C3231" s="74" t="s">
        <v>517</v>
      </c>
      <c r="D3231" s="75"/>
      <c r="E3231" s="75"/>
      <c r="F3231" s="75"/>
      <c r="G3231" s="76" t="s">
        <v>210</v>
      </c>
      <c r="H3231" s="76">
        <v>3.44</v>
      </c>
      <c r="I3231" s="76">
        <v>11.414099999999999</v>
      </c>
      <c r="J3231" s="83">
        <f>+ROUND(H3231*I3231,2)</f>
        <v>39.26</v>
      </c>
    </row>
    <row r="3232" spans="1:10">
      <c r="A3232" s="68"/>
      <c r="B3232" s="77" t="s">
        <v>518</v>
      </c>
      <c r="C3232" s="78" t="s">
        <v>888</v>
      </c>
      <c r="D3232" s="79"/>
      <c r="E3232" s="79"/>
      <c r="F3232" s="79"/>
      <c r="G3232" s="80" t="s">
        <v>519</v>
      </c>
      <c r="H3232" s="80">
        <v>51.12</v>
      </c>
      <c r="I3232" s="80">
        <v>1</v>
      </c>
      <c r="J3232" s="311">
        <f>+ROUND(H3232*I3232,2)</f>
        <v>51.12</v>
      </c>
    </row>
    <row r="3233" spans="1:10">
      <c r="A3233" s="68"/>
      <c r="B3233" s="77" t="s">
        <v>520</v>
      </c>
      <c r="C3233" s="78" t="s">
        <v>521</v>
      </c>
      <c r="D3233" s="79"/>
      <c r="E3233" s="79"/>
      <c r="F3233" s="79"/>
      <c r="G3233" s="80" t="s">
        <v>311</v>
      </c>
      <c r="H3233" s="80">
        <v>4.79</v>
      </c>
      <c r="I3233" s="80">
        <v>34</v>
      </c>
      <c r="J3233" s="311">
        <f>+ROUND(H3233*I3233,2)</f>
        <v>162.86000000000001</v>
      </c>
    </row>
    <row r="3234" spans="1:10">
      <c r="A3234" s="68"/>
      <c r="B3234" s="77" t="s">
        <v>522</v>
      </c>
      <c r="C3234" s="78" t="s">
        <v>677</v>
      </c>
      <c r="D3234" s="79"/>
      <c r="E3234" s="79"/>
      <c r="F3234" s="79"/>
      <c r="G3234" s="80" t="s">
        <v>189</v>
      </c>
      <c r="H3234" s="80">
        <v>11.13</v>
      </c>
      <c r="I3234" s="80">
        <v>12.9359</v>
      </c>
      <c r="J3234" s="311">
        <f>+ROUND(H3234*I3234,2)</f>
        <v>143.97999999999999</v>
      </c>
    </row>
    <row r="3235" spans="1:10">
      <c r="A3235" s="68"/>
      <c r="B3235" s="77" t="s">
        <v>523</v>
      </c>
      <c r="C3235" s="78" t="s">
        <v>678</v>
      </c>
      <c r="D3235" s="79"/>
      <c r="E3235" s="79"/>
      <c r="F3235" s="79"/>
      <c r="G3235" s="80" t="s">
        <v>189</v>
      </c>
      <c r="H3235" s="80">
        <v>27.42</v>
      </c>
      <c r="I3235" s="80">
        <v>6.0875000000000004</v>
      </c>
      <c r="J3235" s="311">
        <f>+ROUND(H3235*I3235,2)</f>
        <v>166.92</v>
      </c>
    </row>
    <row r="3236" spans="1:10">
      <c r="A3236" s="68"/>
      <c r="B3236" s="77" t="s">
        <v>183</v>
      </c>
      <c r="C3236" s="78"/>
      <c r="D3236" s="79"/>
      <c r="E3236" s="79"/>
      <c r="F3236" s="79"/>
      <c r="G3236" s="80"/>
      <c r="H3236" s="80"/>
      <c r="I3236" s="80"/>
      <c r="J3236" s="311"/>
    </row>
    <row r="3237" spans="1:10">
      <c r="A3237" s="68"/>
      <c r="B3237" s="77" t="s">
        <v>183</v>
      </c>
      <c r="C3237" s="78"/>
      <c r="D3237" s="79"/>
      <c r="E3237" s="79"/>
      <c r="F3237" s="79"/>
      <c r="G3237" s="80"/>
      <c r="H3237" s="80"/>
      <c r="I3237" s="80"/>
      <c r="J3237" s="311"/>
    </row>
    <row r="3238" spans="1:10">
      <c r="A3238" s="68"/>
      <c r="B3238" s="73"/>
      <c r="C3238" s="81"/>
      <c r="D3238" s="75"/>
      <c r="E3238" s="75"/>
      <c r="F3238" s="75"/>
      <c r="G3238" s="75" t="s">
        <v>268</v>
      </c>
      <c r="H3238" s="75"/>
      <c r="I3238" s="75"/>
      <c r="J3238" s="83">
        <f>+SUBTOTAL(9,J3231:J3237)</f>
        <v>564.14</v>
      </c>
    </row>
    <row r="3239" spans="1:10">
      <c r="A3239" s="68"/>
      <c r="B3239" s="73" t="s">
        <v>247</v>
      </c>
      <c r="C3239" s="74" t="s">
        <v>269</v>
      </c>
      <c r="D3239" s="75"/>
      <c r="E3239" s="75"/>
      <c r="F3239" s="75"/>
      <c r="G3239" s="76" t="s">
        <v>248</v>
      </c>
      <c r="H3239" s="76" t="s">
        <v>771</v>
      </c>
      <c r="I3239" s="76" t="s">
        <v>264</v>
      </c>
      <c r="J3239" s="83" t="s">
        <v>772</v>
      </c>
    </row>
    <row r="3240" spans="1:10">
      <c r="A3240" s="68"/>
      <c r="B3240" s="73" t="s">
        <v>183</v>
      </c>
      <c r="C3240" s="74"/>
      <c r="D3240" s="75"/>
      <c r="E3240" s="75"/>
      <c r="F3240" s="75"/>
      <c r="G3240" s="76"/>
      <c r="H3240" s="76"/>
      <c r="I3240" s="76"/>
      <c r="J3240" s="83"/>
    </row>
    <row r="3241" spans="1:10">
      <c r="A3241" s="68"/>
      <c r="B3241" s="77" t="s">
        <v>183</v>
      </c>
      <c r="C3241" s="78"/>
      <c r="D3241" s="79"/>
      <c r="E3241" s="79"/>
      <c r="F3241" s="79"/>
      <c r="G3241" s="80"/>
      <c r="H3241" s="80"/>
      <c r="I3241" s="80"/>
      <c r="J3241" s="311"/>
    </row>
    <row r="3242" spans="1:10">
      <c r="A3242" s="68"/>
      <c r="B3242" s="77" t="s">
        <v>183</v>
      </c>
      <c r="C3242" s="78"/>
      <c r="D3242" s="79"/>
      <c r="E3242" s="79"/>
      <c r="F3242" s="79"/>
      <c r="G3242" s="80"/>
      <c r="H3242" s="80"/>
      <c r="I3242" s="80"/>
      <c r="J3242" s="311"/>
    </row>
    <row r="3243" spans="1:10">
      <c r="A3243" s="68"/>
      <c r="B3243" s="77" t="s">
        <v>183</v>
      </c>
      <c r="C3243" s="78"/>
      <c r="D3243" s="79"/>
      <c r="E3243" s="79"/>
      <c r="F3243" s="79"/>
      <c r="G3243" s="80"/>
      <c r="H3243" s="80"/>
      <c r="I3243" s="80"/>
      <c r="J3243" s="311"/>
    </row>
    <row r="3244" spans="1:10">
      <c r="A3244" s="68"/>
      <c r="B3244" s="77" t="s">
        <v>183</v>
      </c>
      <c r="C3244" s="78"/>
      <c r="D3244" s="79"/>
      <c r="E3244" s="79"/>
      <c r="F3244" s="79"/>
      <c r="G3244" s="80"/>
      <c r="H3244" s="80"/>
      <c r="I3244" s="80"/>
      <c r="J3244" s="311"/>
    </row>
    <row r="3245" spans="1:10">
      <c r="A3245" s="68"/>
      <c r="B3245" s="73"/>
      <c r="C3245" s="81"/>
      <c r="D3245" s="75"/>
      <c r="E3245" s="75"/>
      <c r="F3245" s="75"/>
      <c r="G3245" s="75" t="s">
        <v>270</v>
      </c>
      <c r="H3245" s="75"/>
      <c r="I3245" s="75"/>
      <c r="J3245" s="83">
        <f>+SUBTOTAL(9,J3240:J3244)</f>
        <v>0</v>
      </c>
    </row>
    <row r="3246" spans="1:10">
      <c r="A3246" s="68"/>
      <c r="B3246" s="73" t="s">
        <v>247</v>
      </c>
      <c r="C3246" s="74" t="s">
        <v>273</v>
      </c>
      <c r="D3246" s="76" t="s">
        <v>274</v>
      </c>
      <c r="E3246" s="76" t="s">
        <v>777</v>
      </c>
      <c r="F3246" s="76" t="s">
        <v>778</v>
      </c>
      <c r="G3246" s="76" t="s">
        <v>779</v>
      </c>
      <c r="H3246" s="76" t="s">
        <v>780</v>
      </c>
      <c r="I3246" s="76" t="s">
        <v>264</v>
      </c>
      <c r="J3246" s="83" t="s">
        <v>781</v>
      </c>
    </row>
    <row r="3247" spans="1:10">
      <c r="A3247" s="68"/>
      <c r="B3247" s="73" t="s">
        <v>183</v>
      </c>
      <c r="C3247" s="74"/>
      <c r="D3247" s="76"/>
      <c r="E3247" s="76"/>
      <c r="F3247" s="76"/>
      <c r="G3247" s="76"/>
      <c r="H3247" s="76"/>
      <c r="I3247" s="76"/>
      <c r="J3247" s="83"/>
    </row>
    <row r="3248" spans="1:10">
      <c r="A3248" s="68"/>
      <c r="B3248" s="77" t="s">
        <v>183</v>
      </c>
      <c r="C3248" s="78"/>
      <c r="D3248" s="80"/>
      <c r="E3248" s="80"/>
      <c r="F3248" s="80"/>
      <c r="G3248" s="80"/>
      <c r="H3248" s="80"/>
      <c r="I3248" s="80"/>
      <c r="J3248" s="311"/>
    </row>
    <row r="3249" spans="1:10">
      <c r="A3249" s="68"/>
      <c r="B3249" s="77" t="s">
        <v>183</v>
      </c>
      <c r="C3249" s="78"/>
      <c r="D3249" s="80"/>
      <c r="E3249" s="80"/>
      <c r="F3249" s="80"/>
      <c r="G3249" s="80"/>
      <c r="H3249" s="80"/>
      <c r="I3249" s="80"/>
      <c r="J3249" s="311"/>
    </row>
    <row r="3250" spans="1:10">
      <c r="A3250" s="68"/>
      <c r="B3250" s="77" t="s">
        <v>183</v>
      </c>
      <c r="C3250" s="78"/>
      <c r="D3250" s="80"/>
      <c r="E3250" s="80"/>
      <c r="F3250" s="80"/>
      <c r="G3250" s="80"/>
      <c r="H3250" s="80"/>
      <c r="I3250" s="80"/>
      <c r="J3250" s="311"/>
    </row>
    <row r="3251" spans="1:10">
      <c r="A3251" s="68"/>
      <c r="B3251" s="77" t="s">
        <v>183</v>
      </c>
      <c r="C3251" s="78"/>
      <c r="D3251" s="80"/>
      <c r="E3251" s="80"/>
      <c r="F3251" s="80"/>
      <c r="G3251" s="80"/>
      <c r="H3251" s="80"/>
      <c r="I3251" s="80"/>
      <c r="J3251" s="311"/>
    </row>
    <row r="3252" spans="1:10">
      <c r="A3252" s="68"/>
      <c r="B3252" s="77" t="s">
        <v>183</v>
      </c>
      <c r="C3252" s="78"/>
      <c r="D3252" s="80"/>
      <c r="E3252" s="80"/>
      <c r="F3252" s="80"/>
      <c r="G3252" s="80"/>
      <c r="H3252" s="80"/>
      <c r="I3252" s="80"/>
      <c r="J3252" s="311"/>
    </row>
    <row r="3253" spans="1:10">
      <c r="A3253" s="68"/>
      <c r="B3253" s="77" t="s">
        <v>183</v>
      </c>
      <c r="C3253" s="78"/>
      <c r="D3253" s="80"/>
      <c r="E3253" s="80"/>
      <c r="F3253" s="80"/>
      <c r="G3253" s="80"/>
      <c r="H3253" s="80"/>
      <c r="I3253" s="80"/>
      <c r="J3253" s="311"/>
    </row>
    <row r="3254" spans="1:10">
      <c r="A3254" s="68"/>
      <c r="B3254" s="73"/>
      <c r="C3254" s="81"/>
      <c r="D3254" s="75"/>
      <c r="E3254" s="75"/>
      <c r="F3254" s="75"/>
      <c r="G3254" s="75" t="s">
        <v>277</v>
      </c>
      <c r="H3254" s="75"/>
      <c r="I3254" s="75"/>
      <c r="J3254" s="83">
        <f>+SUBTOTAL(9,J3247:J3253)</f>
        <v>0</v>
      </c>
    </row>
    <row r="3255" spans="1:10">
      <c r="A3255" s="68"/>
      <c r="B3255" s="73" t="s">
        <v>278</v>
      </c>
      <c r="C3255" s="81"/>
      <c r="D3255" s="75"/>
      <c r="E3255" s="75"/>
      <c r="F3255" s="75"/>
      <c r="G3255" s="75"/>
      <c r="H3255" s="75"/>
      <c r="I3255" s="75"/>
      <c r="J3255" s="83">
        <f>+SUBTOTAL(9,J3229:J3253)</f>
        <v>9882.2500000000018</v>
      </c>
    </row>
    <row r="3256" spans="1:10">
      <c r="A3256" s="68"/>
      <c r="B3256" s="73" t="s">
        <v>279</v>
      </c>
      <c r="C3256" s="81"/>
      <c r="D3256" s="75">
        <v>0</v>
      </c>
      <c r="E3256" s="75"/>
      <c r="F3256" s="75"/>
      <c r="G3256" s="75"/>
      <c r="H3256" s="75"/>
      <c r="I3256" s="75"/>
      <c r="J3256" s="83">
        <f>+ROUND(J3255*D3256/100,2)</f>
        <v>0</v>
      </c>
    </row>
    <row r="3257" spans="1:10" ht="14.4" thickBot="1">
      <c r="A3257" s="68"/>
      <c r="B3257" s="73" t="s">
        <v>280</v>
      </c>
      <c r="C3257" s="81"/>
      <c r="D3257" s="75"/>
      <c r="E3257" s="75"/>
      <c r="F3257" s="75"/>
      <c r="G3257" s="75"/>
      <c r="H3257" s="75"/>
      <c r="I3257" s="75"/>
      <c r="J3257" s="83">
        <f>+J3255+ J3256</f>
        <v>9882.2500000000018</v>
      </c>
    </row>
    <row r="3258" spans="1:10">
      <c r="A3258" s="68"/>
      <c r="B3258" s="69" t="s">
        <v>213</v>
      </c>
      <c r="C3258" s="70"/>
      <c r="D3258" s="72"/>
      <c r="E3258" s="72"/>
      <c r="F3258" s="72" t="s">
        <v>783</v>
      </c>
      <c r="G3258" s="72"/>
      <c r="H3258" s="72"/>
      <c r="I3258" s="72" t="s">
        <v>840</v>
      </c>
      <c r="J3258" s="310"/>
    </row>
    <row r="3259" spans="1:10">
      <c r="A3259" s="68"/>
      <c r="B3259" s="77" t="s">
        <v>785</v>
      </c>
      <c r="C3259" s="68"/>
      <c r="D3259" s="79"/>
      <c r="E3259" s="79"/>
      <c r="F3259" s="79" t="s">
        <v>786</v>
      </c>
      <c r="G3259" s="79"/>
      <c r="H3259" s="79"/>
      <c r="I3259" s="79"/>
      <c r="J3259" s="316"/>
    </row>
    <row r="3260" spans="1:10">
      <c r="A3260" s="68"/>
      <c r="B3260" s="77" t="s">
        <v>787</v>
      </c>
      <c r="C3260" s="68"/>
      <c r="D3260" s="79"/>
      <c r="E3260" s="79"/>
      <c r="F3260" s="79" t="s">
        <v>788</v>
      </c>
      <c r="G3260" s="79"/>
      <c r="H3260" s="79"/>
      <c r="I3260" s="79"/>
      <c r="J3260" s="316"/>
    </row>
    <row r="3261" spans="1:10" ht="14.4" thickBot="1">
      <c r="A3261" s="68"/>
      <c r="B3261" s="84" t="s">
        <v>789</v>
      </c>
      <c r="C3261" s="68"/>
      <c r="D3261" s="79"/>
      <c r="E3261" s="79"/>
      <c r="F3261" s="79"/>
      <c r="G3261" s="79"/>
      <c r="H3261" s="79"/>
      <c r="I3261" s="79"/>
      <c r="J3261" s="317"/>
    </row>
    <row r="3262" spans="1:10">
      <c r="A3262" s="68"/>
      <c r="B3262" s="70"/>
      <c r="C3262" s="70"/>
      <c r="D3262" s="72"/>
      <c r="E3262" s="72"/>
      <c r="F3262" s="72"/>
      <c r="G3262" s="72"/>
      <c r="H3262" s="72"/>
      <c r="I3262" s="72"/>
      <c r="J3262" s="72"/>
    </row>
    <row r="3263" spans="1:10" ht="14.4" thickBot="1">
      <c r="A3263" s="68"/>
      <c r="B3263" s="68"/>
      <c r="C3263" s="68"/>
      <c r="D3263" s="79"/>
      <c r="E3263" s="79"/>
      <c r="F3263" s="79"/>
      <c r="G3263" s="79"/>
      <c r="H3263" s="79"/>
      <c r="I3263" s="79"/>
      <c r="J3263" s="79"/>
    </row>
    <row r="3264" spans="1:10">
      <c r="A3264" s="68"/>
      <c r="B3264" s="69"/>
      <c r="C3264" s="70"/>
      <c r="D3264" s="71" t="s">
        <v>246</v>
      </c>
      <c r="E3264" s="71"/>
      <c r="F3264" s="71"/>
      <c r="G3264" s="72"/>
      <c r="H3264" s="72"/>
      <c r="I3264" s="72"/>
      <c r="J3264" s="310"/>
    </row>
    <row r="3265" spans="1:10">
      <c r="A3265" s="68"/>
      <c r="B3265" s="73" t="s">
        <v>247</v>
      </c>
      <c r="C3265" s="74" t="s">
        <v>69</v>
      </c>
      <c r="D3265" s="75"/>
      <c r="E3265" s="75"/>
      <c r="F3265" s="75"/>
      <c r="G3265" s="75"/>
      <c r="H3265" s="76" t="s">
        <v>759</v>
      </c>
      <c r="I3265" s="75"/>
      <c r="J3265" s="83" t="s">
        <v>248</v>
      </c>
    </row>
    <row r="3266" spans="1:10">
      <c r="A3266" s="68"/>
      <c r="B3266" s="77" t="s">
        <v>183</v>
      </c>
      <c r="C3266" s="78" t="s">
        <v>204</v>
      </c>
      <c r="D3266" s="79"/>
      <c r="E3266" s="79"/>
      <c r="F3266" s="79"/>
      <c r="G3266" s="79"/>
      <c r="H3266" s="80" t="s">
        <v>761</v>
      </c>
      <c r="I3266" s="79"/>
      <c r="J3266" s="311" t="s">
        <v>181</v>
      </c>
    </row>
    <row r="3267" spans="1:10">
      <c r="A3267" s="68"/>
      <c r="B3267" s="73"/>
      <c r="C3267" s="74"/>
      <c r="D3267" s="75"/>
      <c r="E3267" s="76"/>
      <c r="F3267" s="76" t="s">
        <v>249</v>
      </c>
      <c r="G3267" s="76"/>
      <c r="H3267" s="76" t="s">
        <v>250</v>
      </c>
      <c r="I3267" s="76"/>
      <c r="J3267" s="83" t="s">
        <v>762</v>
      </c>
    </row>
    <row r="3268" spans="1:10">
      <c r="A3268" s="68"/>
      <c r="B3268" s="77" t="s">
        <v>247</v>
      </c>
      <c r="C3268" s="78" t="s">
        <v>251</v>
      </c>
      <c r="D3268" s="79"/>
      <c r="E3268" s="80" t="s">
        <v>182</v>
      </c>
      <c r="F3268" s="76" t="s">
        <v>252</v>
      </c>
      <c r="G3268" s="76" t="s">
        <v>253</v>
      </c>
      <c r="H3268" s="76" t="s">
        <v>252</v>
      </c>
      <c r="I3268" s="312" t="s">
        <v>253</v>
      </c>
      <c r="J3268" s="311" t="s">
        <v>763</v>
      </c>
    </row>
    <row r="3269" spans="1:10">
      <c r="A3269" s="68"/>
      <c r="B3269" s="313" t="s">
        <v>524</v>
      </c>
      <c r="C3269" s="74" t="s">
        <v>525</v>
      </c>
      <c r="D3269" s="75"/>
      <c r="E3269" s="76">
        <v>1</v>
      </c>
      <c r="F3269" s="76">
        <v>0.2</v>
      </c>
      <c r="G3269" s="76">
        <v>0.8</v>
      </c>
      <c r="H3269" s="76">
        <v>411.91</v>
      </c>
      <c r="I3269" s="76">
        <v>140.69999999999999</v>
      </c>
      <c r="J3269" s="83">
        <f>+ROUND(E3269* ((F3269*H3269) + (G3269*I3269)),2)</f>
        <v>194.94</v>
      </c>
    </row>
    <row r="3270" spans="1:10">
      <c r="A3270" s="68"/>
      <c r="B3270" s="314" t="s">
        <v>526</v>
      </c>
      <c r="C3270" s="78" t="s">
        <v>679</v>
      </c>
      <c r="D3270" s="79"/>
      <c r="E3270" s="80">
        <v>1</v>
      </c>
      <c r="F3270" s="80">
        <v>0.4</v>
      </c>
      <c r="G3270" s="80">
        <v>0.6</v>
      </c>
      <c r="H3270" s="80">
        <v>115.32</v>
      </c>
      <c r="I3270" s="80">
        <v>54.75</v>
      </c>
      <c r="J3270" s="311">
        <f>+ROUND(E3270* ((F3270*H3270) + (G3270*I3270)),2)</f>
        <v>78.98</v>
      </c>
    </row>
    <row r="3271" spans="1:10">
      <c r="A3271" s="68"/>
      <c r="B3271" s="77" t="s">
        <v>183</v>
      </c>
      <c r="C3271" s="78"/>
      <c r="D3271" s="79"/>
      <c r="E3271" s="80"/>
      <c r="F3271" s="80"/>
      <c r="G3271" s="80"/>
      <c r="H3271" s="80"/>
      <c r="I3271" s="80"/>
      <c r="J3271" s="311"/>
    </row>
    <row r="3272" spans="1:10">
      <c r="A3272" s="68"/>
      <c r="B3272" s="77" t="s">
        <v>183</v>
      </c>
      <c r="C3272" s="78"/>
      <c r="D3272" s="79"/>
      <c r="E3272" s="80"/>
      <c r="F3272" s="80"/>
      <c r="G3272" s="80"/>
      <c r="H3272" s="80"/>
      <c r="I3272" s="80"/>
      <c r="J3272" s="311"/>
    </row>
    <row r="3273" spans="1:10">
      <c r="A3273" s="68"/>
      <c r="B3273" s="77" t="s">
        <v>183</v>
      </c>
      <c r="C3273" s="78"/>
      <c r="D3273" s="79"/>
      <c r="E3273" s="80"/>
      <c r="F3273" s="80"/>
      <c r="G3273" s="80"/>
      <c r="H3273" s="80"/>
      <c r="I3273" s="80"/>
      <c r="J3273" s="311"/>
    </row>
    <row r="3274" spans="1:10">
      <c r="A3274" s="68"/>
      <c r="B3274" s="77" t="s">
        <v>183</v>
      </c>
      <c r="C3274" s="78"/>
      <c r="D3274" s="79"/>
      <c r="E3274" s="80"/>
      <c r="F3274" s="80"/>
      <c r="G3274" s="80"/>
      <c r="H3274" s="80"/>
      <c r="I3274" s="80"/>
      <c r="J3274" s="311"/>
    </row>
    <row r="3275" spans="1:10">
      <c r="A3275" s="68"/>
      <c r="B3275" s="77" t="s">
        <v>183</v>
      </c>
      <c r="C3275" s="78"/>
      <c r="D3275" s="79"/>
      <c r="E3275" s="80"/>
      <c r="F3275" s="80"/>
      <c r="G3275" s="80"/>
      <c r="H3275" s="80"/>
      <c r="I3275" s="80"/>
      <c r="J3275" s="311"/>
    </row>
    <row r="3276" spans="1:10">
      <c r="A3276" s="68"/>
      <c r="B3276" s="73"/>
      <c r="C3276" s="81"/>
      <c r="D3276" s="75"/>
      <c r="E3276" s="75"/>
      <c r="F3276" s="75"/>
      <c r="G3276" s="75" t="s">
        <v>764</v>
      </c>
      <c r="H3276" s="75"/>
      <c r="I3276" s="75"/>
      <c r="J3276" s="83">
        <f>+SUBTOTAL(9,J3269:J3275)</f>
        <v>273.92</v>
      </c>
    </row>
    <row r="3277" spans="1:10">
      <c r="A3277" s="68"/>
      <c r="B3277" s="73" t="s">
        <v>247</v>
      </c>
      <c r="C3277" s="74" t="s">
        <v>765</v>
      </c>
      <c r="D3277" s="75"/>
      <c r="E3277" s="75"/>
      <c r="F3277" s="75"/>
      <c r="G3277" s="75"/>
      <c r="H3277" s="76" t="s">
        <v>182</v>
      </c>
      <c r="I3277" s="76" t="s">
        <v>766</v>
      </c>
      <c r="J3277" s="83" t="s">
        <v>767</v>
      </c>
    </row>
    <row r="3278" spans="1:10">
      <c r="A3278" s="68"/>
      <c r="B3278" s="73" t="s">
        <v>400</v>
      </c>
      <c r="C3278" s="74" t="s">
        <v>401</v>
      </c>
      <c r="D3278" s="75"/>
      <c r="E3278" s="75"/>
      <c r="F3278" s="75"/>
      <c r="G3278" s="75"/>
      <c r="H3278" s="76">
        <v>3</v>
      </c>
      <c r="I3278" s="76">
        <v>22.84</v>
      </c>
      <c r="J3278" s="83">
        <f>+ROUND(H3278*I3278,2)</f>
        <v>68.52</v>
      </c>
    </row>
    <row r="3279" spans="1:10">
      <c r="A3279" s="68"/>
      <c r="B3279" s="77" t="s">
        <v>527</v>
      </c>
      <c r="C3279" s="78" t="s">
        <v>528</v>
      </c>
      <c r="D3279" s="79"/>
      <c r="E3279" s="79"/>
      <c r="F3279" s="79"/>
      <c r="G3279" s="79"/>
      <c r="H3279" s="80">
        <v>3</v>
      </c>
      <c r="I3279" s="80">
        <v>28.9</v>
      </c>
      <c r="J3279" s="311">
        <f>+ROUND(H3279*I3279,2)</f>
        <v>86.7</v>
      </c>
    </row>
    <row r="3280" spans="1:10">
      <c r="A3280" s="68"/>
      <c r="B3280" s="77" t="s">
        <v>183</v>
      </c>
      <c r="C3280" s="78"/>
      <c r="D3280" s="79"/>
      <c r="E3280" s="79"/>
      <c r="F3280" s="79"/>
      <c r="G3280" s="79"/>
      <c r="H3280" s="80"/>
      <c r="I3280" s="80"/>
      <c r="J3280" s="311"/>
    </row>
    <row r="3281" spans="1:10">
      <c r="A3281" s="68"/>
      <c r="B3281" s="77" t="s">
        <v>183</v>
      </c>
      <c r="C3281" s="78"/>
      <c r="D3281" s="79"/>
      <c r="E3281" s="79"/>
      <c r="F3281" s="79"/>
      <c r="G3281" s="79"/>
      <c r="H3281" s="80"/>
      <c r="I3281" s="80"/>
      <c r="J3281" s="311"/>
    </row>
    <row r="3282" spans="1:10">
      <c r="A3282" s="68"/>
      <c r="B3282" s="77" t="s">
        <v>183</v>
      </c>
      <c r="C3282" s="78"/>
      <c r="D3282" s="79"/>
      <c r="E3282" s="79"/>
      <c r="F3282" s="79"/>
      <c r="G3282" s="79"/>
      <c r="H3282" s="80"/>
      <c r="I3282" s="80"/>
      <c r="J3282" s="311"/>
    </row>
    <row r="3283" spans="1:10">
      <c r="A3283" s="68"/>
      <c r="B3283" s="77" t="s">
        <v>183</v>
      </c>
      <c r="C3283" s="78"/>
      <c r="D3283" s="79"/>
      <c r="E3283" s="79"/>
      <c r="F3283" s="79"/>
      <c r="G3283" s="79"/>
      <c r="H3283" s="80"/>
      <c r="I3283" s="80"/>
      <c r="J3283" s="311"/>
    </row>
    <row r="3284" spans="1:10">
      <c r="A3284" s="68"/>
      <c r="B3284" s="77" t="s">
        <v>183</v>
      </c>
      <c r="C3284" s="78"/>
      <c r="D3284" s="79"/>
      <c r="E3284" s="79"/>
      <c r="F3284" s="79"/>
      <c r="G3284" s="79"/>
      <c r="H3284" s="80"/>
      <c r="I3284" s="80"/>
      <c r="J3284" s="311"/>
    </row>
    <row r="3285" spans="1:10">
      <c r="A3285" s="68"/>
      <c r="B3285" s="73"/>
      <c r="C3285" s="81"/>
      <c r="D3285" s="75"/>
      <c r="E3285" s="75"/>
      <c r="F3285" s="75"/>
      <c r="G3285" s="75" t="s">
        <v>768</v>
      </c>
      <c r="H3285" s="75"/>
      <c r="I3285" s="75"/>
      <c r="J3285" s="83">
        <f>+SUBTOTAL(9,J3278:J3284)</f>
        <v>155.22</v>
      </c>
    </row>
    <row r="3286" spans="1:10">
      <c r="A3286" s="68"/>
      <c r="B3286" s="73"/>
      <c r="C3286" s="81"/>
      <c r="D3286" s="75"/>
      <c r="E3286" s="75"/>
      <c r="F3286" s="75" t="s">
        <v>769</v>
      </c>
      <c r="G3286" s="75"/>
      <c r="H3286" s="75"/>
      <c r="I3286" s="75">
        <v>0</v>
      </c>
      <c r="J3286" s="83">
        <f>+ROUND(I3286*J3285,2)</f>
        <v>0</v>
      </c>
    </row>
    <row r="3287" spans="1:10">
      <c r="A3287" s="68"/>
      <c r="B3287" s="73"/>
      <c r="C3287" s="81"/>
      <c r="D3287" s="75"/>
      <c r="E3287" s="75"/>
      <c r="F3287" s="75" t="s">
        <v>260</v>
      </c>
      <c r="G3287" s="75"/>
      <c r="H3287" s="75"/>
      <c r="I3287" s="75"/>
      <c r="J3287" s="83">
        <f>+SUBTOTAL(9,J3278:J3286)</f>
        <v>155.22</v>
      </c>
    </row>
    <row r="3288" spans="1:10">
      <c r="A3288" s="68"/>
      <c r="B3288" s="82"/>
      <c r="C3288" s="81"/>
      <c r="D3288" s="75"/>
      <c r="E3288" s="75"/>
      <c r="F3288" s="75"/>
      <c r="G3288" s="75" t="s">
        <v>770</v>
      </c>
      <c r="H3288" s="75"/>
      <c r="I3288" s="75"/>
      <c r="J3288" s="315">
        <f>+SUBTOTAL(9,J3269:J3287)</f>
        <v>429.14</v>
      </c>
    </row>
    <row r="3289" spans="1:10">
      <c r="A3289" s="68"/>
      <c r="B3289" s="82"/>
      <c r="C3289" s="81" t="s">
        <v>261</v>
      </c>
      <c r="D3289" s="75">
        <v>3.2849999999999997E-2</v>
      </c>
      <c r="E3289" s="75"/>
      <c r="F3289" s="75"/>
      <c r="G3289" s="75" t="s">
        <v>262</v>
      </c>
      <c r="H3289" s="75"/>
      <c r="I3289" s="75"/>
      <c r="J3289" s="315">
        <f>+ROUND(J3288/D3289,2)</f>
        <v>13063.62</v>
      </c>
    </row>
    <row r="3290" spans="1:10">
      <c r="A3290" s="68"/>
      <c r="B3290" s="73" t="s">
        <v>247</v>
      </c>
      <c r="C3290" s="74" t="s">
        <v>263</v>
      </c>
      <c r="D3290" s="75"/>
      <c r="E3290" s="75"/>
      <c r="F3290" s="75"/>
      <c r="G3290" s="76" t="s">
        <v>248</v>
      </c>
      <c r="H3290" s="76" t="s">
        <v>771</v>
      </c>
      <c r="I3290" s="76" t="s">
        <v>264</v>
      </c>
      <c r="J3290" s="83" t="s">
        <v>772</v>
      </c>
    </row>
    <row r="3291" spans="1:10">
      <c r="A3291" s="68"/>
      <c r="B3291" s="73" t="s">
        <v>529</v>
      </c>
      <c r="C3291" s="74" t="s">
        <v>530</v>
      </c>
      <c r="D3291" s="75"/>
      <c r="E3291" s="75"/>
      <c r="F3291" s="75"/>
      <c r="G3291" s="76" t="s">
        <v>210</v>
      </c>
      <c r="H3291" s="76">
        <v>3612.76</v>
      </c>
      <c r="I3291" s="76">
        <v>0.5</v>
      </c>
      <c r="J3291" s="83">
        <f>+ROUND(H3291*I3291,2)</f>
        <v>1806.38</v>
      </c>
    </row>
    <row r="3292" spans="1:10">
      <c r="A3292" s="68"/>
      <c r="B3292" s="77" t="s">
        <v>531</v>
      </c>
      <c r="C3292" s="78" t="s">
        <v>889</v>
      </c>
      <c r="D3292" s="79"/>
      <c r="E3292" s="79"/>
      <c r="F3292" s="79"/>
      <c r="G3292" s="80" t="s">
        <v>519</v>
      </c>
      <c r="H3292" s="80">
        <v>180.64</v>
      </c>
      <c r="I3292" s="80">
        <v>1</v>
      </c>
      <c r="J3292" s="311">
        <f>+ROUND(H3292*I3292,2)</f>
        <v>180.64</v>
      </c>
    </row>
    <row r="3293" spans="1:10">
      <c r="A3293" s="68"/>
      <c r="B3293" s="77" t="s">
        <v>183</v>
      </c>
      <c r="C3293" s="78"/>
      <c r="D3293" s="79"/>
      <c r="E3293" s="79"/>
      <c r="F3293" s="79"/>
      <c r="G3293" s="80"/>
      <c r="H3293" s="80"/>
      <c r="I3293" s="80"/>
      <c r="J3293" s="311"/>
    </row>
    <row r="3294" spans="1:10">
      <c r="A3294" s="68"/>
      <c r="B3294" s="77" t="s">
        <v>183</v>
      </c>
      <c r="C3294" s="78"/>
      <c r="D3294" s="79"/>
      <c r="E3294" s="79"/>
      <c r="F3294" s="79"/>
      <c r="G3294" s="80"/>
      <c r="H3294" s="80"/>
      <c r="I3294" s="80"/>
      <c r="J3294" s="311"/>
    </row>
    <row r="3295" spans="1:10">
      <c r="A3295" s="68"/>
      <c r="B3295" s="77" t="s">
        <v>183</v>
      </c>
      <c r="C3295" s="78"/>
      <c r="D3295" s="79"/>
      <c r="E3295" s="79"/>
      <c r="F3295" s="79"/>
      <c r="G3295" s="80"/>
      <c r="H3295" s="80"/>
      <c r="I3295" s="80"/>
      <c r="J3295" s="311"/>
    </row>
    <row r="3296" spans="1:10">
      <c r="A3296" s="68"/>
      <c r="B3296" s="77" t="s">
        <v>183</v>
      </c>
      <c r="C3296" s="78"/>
      <c r="D3296" s="79"/>
      <c r="E3296" s="79"/>
      <c r="F3296" s="79"/>
      <c r="G3296" s="80"/>
      <c r="H3296" s="80"/>
      <c r="I3296" s="80"/>
      <c r="J3296" s="311"/>
    </row>
    <row r="3297" spans="1:10">
      <c r="A3297" s="68"/>
      <c r="B3297" s="77" t="s">
        <v>183</v>
      </c>
      <c r="C3297" s="78"/>
      <c r="D3297" s="79"/>
      <c r="E3297" s="79"/>
      <c r="F3297" s="79"/>
      <c r="G3297" s="80"/>
      <c r="H3297" s="80"/>
      <c r="I3297" s="80"/>
      <c r="J3297" s="311"/>
    </row>
    <row r="3298" spans="1:10">
      <c r="A3298" s="68"/>
      <c r="B3298" s="73"/>
      <c r="C3298" s="81"/>
      <c r="D3298" s="75"/>
      <c r="E3298" s="75"/>
      <c r="F3298" s="75"/>
      <c r="G3298" s="75" t="s">
        <v>268</v>
      </c>
      <c r="H3298" s="75"/>
      <c r="I3298" s="75"/>
      <c r="J3298" s="83">
        <f>+SUBTOTAL(9,J3291:J3297)</f>
        <v>1987.02</v>
      </c>
    </row>
    <row r="3299" spans="1:10">
      <c r="A3299" s="68"/>
      <c r="B3299" s="73" t="s">
        <v>247</v>
      </c>
      <c r="C3299" s="74" t="s">
        <v>269</v>
      </c>
      <c r="D3299" s="75"/>
      <c r="E3299" s="75"/>
      <c r="F3299" s="75"/>
      <c r="G3299" s="76" t="s">
        <v>248</v>
      </c>
      <c r="H3299" s="76" t="s">
        <v>771</v>
      </c>
      <c r="I3299" s="76" t="s">
        <v>264</v>
      </c>
      <c r="J3299" s="83" t="s">
        <v>772</v>
      </c>
    </row>
    <row r="3300" spans="1:10">
      <c r="A3300" s="68"/>
      <c r="B3300" s="73" t="s">
        <v>183</v>
      </c>
      <c r="C3300" s="74"/>
      <c r="D3300" s="75"/>
      <c r="E3300" s="75"/>
      <c r="F3300" s="75"/>
      <c r="G3300" s="76"/>
      <c r="H3300" s="76"/>
      <c r="I3300" s="76"/>
      <c r="J3300" s="83"/>
    </row>
    <row r="3301" spans="1:10">
      <c r="A3301" s="68"/>
      <c r="B3301" s="77" t="s">
        <v>183</v>
      </c>
      <c r="C3301" s="78"/>
      <c r="D3301" s="79"/>
      <c r="E3301" s="79"/>
      <c r="F3301" s="79"/>
      <c r="G3301" s="80"/>
      <c r="H3301" s="80"/>
      <c r="I3301" s="80"/>
      <c r="J3301" s="311"/>
    </row>
    <row r="3302" spans="1:10">
      <c r="A3302" s="68"/>
      <c r="B3302" s="77" t="s">
        <v>183</v>
      </c>
      <c r="C3302" s="78"/>
      <c r="D3302" s="79"/>
      <c r="E3302" s="79"/>
      <c r="F3302" s="79"/>
      <c r="G3302" s="80"/>
      <c r="H3302" s="80"/>
      <c r="I3302" s="80"/>
      <c r="J3302" s="311"/>
    </row>
    <row r="3303" spans="1:10">
      <c r="A3303" s="68"/>
      <c r="B3303" s="77" t="s">
        <v>183</v>
      </c>
      <c r="C3303" s="78"/>
      <c r="D3303" s="79"/>
      <c r="E3303" s="79"/>
      <c r="F3303" s="79"/>
      <c r="G3303" s="80"/>
      <c r="H3303" s="80"/>
      <c r="I3303" s="80"/>
      <c r="J3303" s="311"/>
    </row>
    <row r="3304" spans="1:10">
      <c r="A3304" s="68"/>
      <c r="B3304" s="77" t="s">
        <v>183</v>
      </c>
      <c r="C3304" s="78"/>
      <c r="D3304" s="79"/>
      <c r="E3304" s="79"/>
      <c r="F3304" s="79"/>
      <c r="G3304" s="80"/>
      <c r="H3304" s="80"/>
      <c r="I3304" s="80"/>
      <c r="J3304" s="311"/>
    </row>
    <row r="3305" spans="1:10">
      <c r="A3305" s="68"/>
      <c r="B3305" s="73"/>
      <c r="C3305" s="81"/>
      <c r="D3305" s="75"/>
      <c r="E3305" s="75"/>
      <c r="F3305" s="75"/>
      <c r="G3305" s="75" t="s">
        <v>270</v>
      </c>
      <c r="H3305" s="75"/>
      <c r="I3305" s="75"/>
      <c r="J3305" s="83">
        <f>+SUBTOTAL(9,J3300:J3304)</f>
        <v>0</v>
      </c>
    </row>
    <row r="3306" spans="1:10">
      <c r="A3306" s="68"/>
      <c r="B3306" s="73" t="s">
        <v>247</v>
      </c>
      <c r="C3306" s="74" t="s">
        <v>273</v>
      </c>
      <c r="D3306" s="76" t="s">
        <v>274</v>
      </c>
      <c r="E3306" s="76" t="s">
        <v>777</v>
      </c>
      <c r="F3306" s="76" t="s">
        <v>778</v>
      </c>
      <c r="G3306" s="76" t="s">
        <v>779</v>
      </c>
      <c r="H3306" s="76" t="s">
        <v>780</v>
      </c>
      <c r="I3306" s="76" t="s">
        <v>264</v>
      </c>
      <c r="J3306" s="83" t="s">
        <v>781</v>
      </c>
    </row>
    <row r="3307" spans="1:10">
      <c r="A3307" s="68"/>
      <c r="B3307" s="73" t="s">
        <v>183</v>
      </c>
      <c r="C3307" s="74"/>
      <c r="D3307" s="76"/>
      <c r="E3307" s="76"/>
      <c r="F3307" s="76"/>
      <c r="G3307" s="76"/>
      <c r="H3307" s="76"/>
      <c r="I3307" s="76"/>
      <c r="J3307" s="83"/>
    </row>
    <row r="3308" spans="1:10">
      <c r="A3308" s="68"/>
      <c r="B3308" s="77" t="s">
        <v>183</v>
      </c>
      <c r="C3308" s="78"/>
      <c r="D3308" s="80"/>
      <c r="E3308" s="80"/>
      <c r="F3308" s="80"/>
      <c r="G3308" s="80"/>
      <c r="H3308" s="80"/>
      <c r="I3308" s="80"/>
      <c r="J3308" s="311"/>
    </row>
    <row r="3309" spans="1:10">
      <c r="A3309" s="68"/>
      <c r="B3309" s="77" t="s">
        <v>183</v>
      </c>
      <c r="C3309" s="78"/>
      <c r="D3309" s="80"/>
      <c r="E3309" s="80"/>
      <c r="F3309" s="80"/>
      <c r="G3309" s="80"/>
      <c r="H3309" s="80"/>
      <c r="I3309" s="80"/>
      <c r="J3309" s="311"/>
    </row>
    <row r="3310" spans="1:10">
      <c r="A3310" s="68"/>
      <c r="B3310" s="77" t="s">
        <v>183</v>
      </c>
      <c r="C3310" s="78"/>
      <c r="D3310" s="80"/>
      <c r="E3310" s="80"/>
      <c r="F3310" s="80"/>
      <c r="G3310" s="80"/>
      <c r="H3310" s="80"/>
      <c r="I3310" s="80"/>
      <c r="J3310" s="311"/>
    </row>
    <row r="3311" spans="1:10">
      <c r="A3311" s="68"/>
      <c r="B3311" s="77" t="s">
        <v>183</v>
      </c>
      <c r="C3311" s="78"/>
      <c r="D3311" s="80"/>
      <c r="E3311" s="80"/>
      <c r="F3311" s="80"/>
      <c r="G3311" s="80"/>
      <c r="H3311" s="80"/>
      <c r="I3311" s="80"/>
      <c r="J3311" s="311"/>
    </row>
    <row r="3312" spans="1:10">
      <c r="A3312" s="68"/>
      <c r="B3312" s="77" t="s">
        <v>183</v>
      </c>
      <c r="C3312" s="78"/>
      <c r="D3312" s="80"/>
      <c r="E3312" s="80"/>
      <c r="F3312" s="80"/>
      <c r="G3312" s="80"/>
      <c r="H3312" s="80"/>
      <c r="I3312" s="80"/>
      <c r="J3312" s="311"/>
    </row>
    <row r="3313" spans="1:10">
      <c r="A3313" s="68"/>
      <c r="B3313" s="77" t="s">
        <v>183</v>
      </c>
      <c r="C3313" s="78"/>
      <c r="D3313" s="80"/>
      <c r="E3313" s="80"/>
      <c r="F3313" s="80"/>
      <c r="G3313" s="80"/>
      <c r="H3313" s="80"/>
      <c r="I3313" s="80"/>
      <c r="J3313" s="311"/>
    </row>
    <row r="3314" spans="1:10">
      <c r="A3314" s="68"/>
      <c r="B3314" s="73"/>
      <c r="C3314" s="81"/>
      <c r="D3314" s="75"/>
      <c r="E3314" s="75"/>
      <c r="F3314" s="75"/>
      <c r="G3314" s="75" t="s">
        <v>277</v>
      </c>
      <c r="H3314" s="75"/>
      <c r="I3314" s="75"/>
      <c r="J3314" s="83">
        <f>+SUBTOTAL(9,J3307:J3313)</f>
        <v>0</v>
      </c>
    </row>
    <row r="3315" spans="1:10">
      <c r="A3315" s="68"/>
      <c r="B3315" s="73" t="s">
        <v>278</v>
      </c>
      <c r="C3315" s="81"/>
      <c r="D3315" s="75"/>
      <c r="E3315" s="75"/>
      <c r="F3315" s="75"/>
      <c r="G3315" s="75"/>
      <c r="H3315" s="75"/>
      <c r="I3315" s="75"/>
      <c r="J3315" s="83">
        <f>+SUBTOTAL(9,J3289:J3313)</f>
        <v>15050.64</v>
      </c>
    </row>
    <row r="3316" spans="1:10">
      <c r="A3316" s="68"/>
      <c r="B3316" s="73" t="s">
        <v>279</v>
      </c>
      <c r="C3316" s="81"/>
      <c r="D3316" s="75">
        <v>0</v>
      </c>
      <c r="E3316" s="75"/>
      <c r="F3316" s="75"/>
      <c r="G3316" s="75"/>
      <c r="H3316" s="75"/>
      <c r="I3316" s="75"/>
      <c r="J3316" s="83">
        <f>+ROUND(J3315*D3316/100,2)</f>
        <v>0</v>
      </c>
    </row>
    <row r="3317" spans="1:10" ht="14.4" thickBot="1">
      <c r="A3317" s="68"/>
      <c r="B3317" s="73" t="s">
        <v>280</v>
      </c>
      <c r="C3317" s="81"/>
      <c r="D3317" s="75"/>
      <c r="E3317" s="75"/>
      <c r="F3317" s="75"/>
      <c r="G3317" s="75"/>
      <c r="H3317" s="75"/>
      <c r="I3317" s="75"/>
      <c r="J3317" s="83">
        <f>+J3315+ J3316</f>
        <v>15050.64</v>
      </c>
    </row>
    <row r="3318" spans="1:10">
      <c r="A3318" s="68"/>
      <c r="B3318" s="69" t="s">
        <v>213</v>
      </c>
      <c r="C3318" s="70"/>
      <c r="D3318" s="72"/>
      <c r="E3318" s="72"/>
      <c r="F3318" s="72" t="s">
        <v>783</v>
      </c>
      <c r="G3318" s="72"/>
      <c r="H3318" s="72"/>
      <c r="I3318" s="72" t="s">
        <v>840</v>
      </c>
      <c r="J3318" s="310"/>
    </row>
    <row r="3319" spans="1:10">
      <c r="A3319" s="68"/>
      <c r="B3319" s="77" t="s">
        <v>785</v>
      </c>
      <c r="C3319" s="68"/>
      <c r="D3319" s="79"/>
      <c r="E3319" s="79"/>
      <c r="F3319" s="79" t="s">
        <v>786</v>
      </c>
      <c r="G3319" s="79"/>
      <c r="H3319" s="79"/>
      <c r="I3319" s="79"/>
      <c r="J3319" s="316"/>
    </row>
    <row r="3320" spans="1:10">
      <c r="A3320" s="68"/>
      <c r="B3320" s="77" t="s">
        <v>787</v>
      </c>
      <c r="C3320" s="68"/>
      <c r="D3320" s="79"/>
      <c r="E3320" s="79"/>
      <c r="F3320" s="79" t="s">
        <v>788</v>
      </c>
      <c r="G3320" s="79"/>
      <c r="H3320" s="79"/>
      <c r="I3320" s="79"/>
      <c r="J3320" s="316"/>
    </row>
    <row r="3321" spans="1:10" ht="14.4" thickBot="1">
      <c r="A3321" s="68"/>
      <c r="B3321" s="84" t="s">
        <v>789</v>
      </c>
      <c r="C3321" s="68"/>
      <c r="D3321" s="79"/>
      <c r="E3321" s="79"/>
      <c r="F3321" s="79"/>
      <c r="G3321" s="79"/>
      <c r="H3321" s="79"/>
      <c r="I3321" s="79"/>
      <c r="J3321" s="317"/>
    </row>
    <row r="3322" spans="1:10">
      <c r="A3322" s="68"/>
      <c r="B3322" s="70"/>
      <c r="C3322" s="70"/>
      <c r="D3322" s="72"/>
      <c r="E3322" s="72"/>
      <c r="F3322" s="72"/>
      <c r="G3322" s="72"/>
      <c r="H3322" s="72"/>
      <c r="I3322" s="72"/>
      <c r="J3322" s="72"/>
    </row>
    <row r="3323" spans="1:10">
      <c r="A3323" s="68"/>
      <c r="B3323" s="68"/>
      <c r="C3323" s="68"/>
      <c r="D3323" s="79"/>
      <c r="E3323" s="79"/>
      <c r="F3323" s="79"/>
      <c r="G3323" s="79"/>
      <c r="H3323" s="79"/>
      <c r="I3323" s="79"/>
      <c r="J3323" s="79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2EE24-92E3-4115-8246-0133C61C71DA}">
  <sheetPr>
    <tabColor rgb="FF00B050"/>
  </sheetPr>
  <dimension ref="A1:AZ134"/>
  <sheetViews>
    <sheetView showGridLines="0" topLeftCell="A105" zoomScale="80" zoomScaleNormal="80" workbookViewId="0"/>
  </sheetViews>
  <sheetFormatPr defaultRowHeight="13.8" outlineLevelRow="3"/>
  <cols>
    <col min="1" max="1" width="3.625" customWidth="1"/>
    <col min="3" max="3" width="109" customWidth="1"/>
    <col min="5" max="5" width="16.125" customWidth="1"/>
    <col min="6" max="9" width="15.75" customWidth="1"/>
    <col min="10" max="34" width="15.75" bestFit="1" customWidth="1"/>
    <col min="35" max="35" width="15.75" customWidth="1"/>
    <col min="37" max="37" width="14.75" bestFit="1" customWidth="1"/>
  </cols>
  <sheetData>
    <row r="1" spans="2:35" s="1" customFormat="1" ht="18">
      <c r="B1" s="87"/>
      <c r="C1" s="88"/>
    </row>
    <row r="2" spans="2:35" s="1" customFormat="1">
      <c r="C2" s="20"/>
    </row>
    <row r="3" spans="2:35" s="1" customFormat="1">
      <c r="C3" s="20"/>
      <c r="F3"/>
    </row>
    <row r="4" spans="2:35" s="1" customFormat="1">
      <c r="C4" s="20"/>
      <c r="F4"/>
    </row>
    <row r="5" spans="2:35" s="1" customFormat="1">
      <c r="B5" s="89"/>
      <c r="C5" s="90"/>
      <c r="D5" s="89"/>
    </row>
    <row r="6" spans="2:35" s="1" customFormat="1">
      <c r="C6" s="20"/>
    </row>
    <row r="7" spans="2:35" s="1" customFormat="1" ht="49.95" customHeight="1">
      <c r="B7" s="330" t="s">
        <v>680</v>
      </c>
      <c r="C7" s="331"/>
      <c r="D7" s="332"/>
    </row>
    <row r="8" spans="2:35" s="1" customFormat="1" ht="15.6">
      <c r="B8" s="91" t="s">
        <v>698</v>
      </c>
      <c r="C8" s="92"/>
      <c r="D8" s="93"/>
    </row>
    <row r="9" spans="2:35" s="1" customFormat="1" ht="15.6">
      <c r="B9" s="94" t="s">
        <v>681</v>
      </c>
      <c r="C9" s="95"/>
      <c r="D9" s="96"/>
    </row>
    <row r="10" spans="2:35" s="1" customFormat="1" ht="15.6">
      <c r="B10" s="97"/>
      <c r="C10" s="98"/>
      <c r="D10" s="97"/>
    </row>
    <row r="11" spans="2:35" s="1" customFormat="1" ht="18">
      <c r="B11" s="99" t="s">
        <v>682</v>
      </c>
      <c r="C11" s="100"/>
      <c r="D11" s="101"/>
    </row>
    <row r="12" spans="2:35" s="1" customFormat="1" ht="18">
      <c r="B12" s="102" t="s">
        <v>683</v>
      </c>
      <c r="C12" s="103"/>
      <c r="D12" s="104"/>
    </row>
    <row r="13" spans="2:35" s="1" customFormat="1" ht="18">
      <c r="B13" s="105" t="s">
        <v>684</v>
      </c>
      <c r="C13" s="106"/>
      <c r="D13" s="107"/>
    </row>
    <row r="14" spans="2:35" s="1" customFormat="1">
      <c r="E14" s="1">
        <v>2024</v>
      </c>
      <c r="F14" s="1">
        <f>E14+1</f>
        <v>2025</v>
      </c>
      <c r="G14" s="1">
        <f t="shared" ref="G14:AH14" si="0">F14+1</f>
        <v>2026</v>
      </c>
      <c r="H14" s="1">
        <f t="shared" si="0"/>
        <v>2027</v>
      </c>
      <c r="I14" s="1">
        <f t="shared" si="0"/>
        <v>2028</v>
      </c>
      <c r="J14" s="1">
        <f t="shared" si="0"/>
        <v>2029</v>
      </c>
      <c r="K14" s="1">
        <f t="shared" si="0"/>
        <v>2030</v>
      </c>
      <c r="L14" s="1">
        <f t="shared" si="0"/>
        <v>2031</v>
      </c>
      <c r="M14" s="1">
        <f t="shared" si="0"/>
        <v>2032</v>
      </c>
      <c r="N14" s="1">
        <f t="shared" si="0"/>
        <v>2033</v>
      </c>
      <c r="O14" s="1">
        <f t="shared" si="0"/>
        <v>2034</v>
      </c>
      <c r="P14" s="1">
        <f t="shared" si="0"/>
        <v>2035</v>
      </c>
      <c r="Q14" s="1">
        <f t="shared" si="0"/>
        <v>2036</v>
      </c>
      <c r="R14" s="1">
        <f t="shared" si="0"/>
        <v>2037</v>
      </c>
      <c r="S14" s="1">
        <f t="shared" si="0"/>
        <v>2038</v>
      </c>
      <c r="T14" s="1">
        <f t="shared" si="0"/>
        <v>2039</v>
      </c>
      <c r="U14" s="1">
        <f t="shared" si="0"/>
        <v>2040</v>
      </c>
      <c r="V14" s="1">
        <f t="shared" si="0"/>
        <v>2041</v>
      </c>
      <c r="W14" s="1">
        <f t="shared" si="0"/>
        <v>2042</v>
      </c>
      <c r="X14" s="1">
        <f t="shared" si="0"/>
        <v>2043</v>
      </c>
      <c r="Y14" s="1">
        <f t="shared" si="0"/>
        <v>2044</v>
      </c>
      <c r="Z14" s="1">
        <f t="shared" si="0"/>
        <v>2045</v>
      </c>
      <c r="AA14" s="1">
        <f t="shared" si="0"/>
        <v>2046</v>
      </c>
      <c r="AB14" s="1">
        <f t="shared" si="0"/>
        <v>2047</v>
      </c>
      <c r="AC14" s="1">
        <f t="shared" si="0"/>
        <v>2048</v>
      </c>
      <c r="AD14" s="1">
        <f t="shared" si="0"/>
        <v>2049</v>
      </c>
      <c r="AE14" s="1">
        <f t="shared" si="0"/>
        <v>2050</v>
      </c>
      <c r="AF14" s="1">
        <f t="shared" si="0"/>
        <v>2051</v>
      </c>
      <c r="AG14" s="1">
        <f t="shared" si="0"/>
        <v>2052</v>
      </c>
      <c r="AH14" s="1">
        <f t="shared" si="0"/>
        <v>2053</v>
      </c>
    </row>
    <row r="15" spans="2:35" ht="14.4">
      <c r="B15" s="359" t="s">
        <v>0</v>
      </c>
      <c r="C15" s="359" t="s">
        <v>1</v>
      </c>
      <c r="D15" s="360" t="s">
        <v>2</v>
      </c>
      <c r="E15" s="363" t="s">
        <v>3</v>
      </c>
      <c r="F15" s="363"/>
      <c r="G15" s="363"/>
      <c r="H15" s="363"/>
      <c r="I15" s="363"/>
      <c r="J15" s="363"/>
      <c r="K15" s="363"/>
      <c r="L15" s="363"/>
      <c r="M15" s="363"/>
      <c r="N15" s="363"/>
      <c r="O15" s="363"/>
      <c r="P15" s="363"/>
      <c r="Q15" s="363"/>
      <c r="R15" s="363"/>
      <c r="S15" s="363"/>
      <c r="T15" s="363"/>
      <c r="U15" s="363"/>
      <c r="V15" s="363"/>
      <c r="W15" s="363"/>
      <c r="X15" s="363"/>
      <c r="Y15" s="363"/>
      <c r="Z15" s="363"/>
      <c r="AA15" s="363"/>
      <c r="AB15" s="363"/>
      <c r="AC15" s="363"/>
      <c r="AD15" s="363"/>
      <c r="AE15" s="363"/>
      <c r="AF15" s="363"/>
      <c r="AG15" s="363"/>
      <c r="AH15" s="363"/>
      <c r="AI15" s="3"/>
    </row>
    <row r="16" spans="2:35" ht="14.4">
      <c r="B16" s="359"/>
      <c r="C16" s="359"/>
      <c r="D16" s="361"/>
      <c r="E16" s="364">
        <v>1</v>
      </c>
      <c r="F16" s="364">
        <v>2</v>
      </c>
      <c r="G16" s="364">
        <v>3</v>
      </c>
      <c r="H16" s="364">
        <v>4</v>
      </c>
      <c r="I16" s="364">
        <v>5</v>
      </c>
      <c r="J16" s="364">
        <v>6</v>
      </c>
      <c r="K16" s="358">
        <v>7</v>
      </c>
      <c r="L16" s="358">
        <v>8</v>
      </c>
      <c r="M16" s="358">
        <v>9</v>
      </c>
      <c r="N16" s="358">
        <v>10</v>
      </c>
      <c r="O16" s="358">
        <v>11</v>
      </c>
      <c r="P16" s="358">
        <v>12</v>
      </c>
      <c r="Q16" s="358">
        <v>13</v>
      </c>
      <c r="R16" s="358">
        <v>14</v>
      </c>
      <c r="S16" s="358">
        <v>15</v>
      </c>
      <c r="T16" s="358">
        <v>16</v>
      </c>
      <c r="U16" s="358">
        <v>17</v>
      </c>
      <c r="V16" s="358">
        <v>18</v>
      </c>
      <c r="W16" s="358">
        <v>19</v>
      </c>
      <c r="X16" s="358">
        <v>20</v>
      </c>
      <c r="Y16" s="358">
        <v>21</v>
      </c>
      <c r="Z16" s="358">
        <v>22</v>
      </c>
      <c r="AA16" s="358">
        <v>23</v>
      </c>
      <c r="AB16" s="358">
        <v>24</v>
      </c>
      <c r="AC16" s="358">
        <v>25</v>
      </c>
      <c r="AD16" s="358">
        <v>26</v>
      </c>
      <c r="AE16" s="358">
        <v>27</v>
      </c>
      <c r="AF16" s="358">
        <v>28</v>
      </c>
      <c r="AG16" s="358">
        <v>29</v>
      </c>
      <c r="AH16" s="358">
        <v>30</v>
      </c>
      <c r="AI16" s="3"/>
    </row>
    <row r="17" spans="1:52" ht="14.4">
      <c r="B17" s="359"/>
      <c r="C17" s="359"/>
      <c r="D17" s="361"/>
      <c r="E17" s="365"/>
      <c r="F17" s="365"/>
      <c r="G17" s="365"/>
      <c r="H17" s="365"/>
      <c r="I17" s="365"/>
      <c r="J17" s="365"/>
      <c r="K17" s="358"/>
      <c r="L17" s="358"/>
      <c r="M17" s="358"/>
      <c r="N17" s="358"/>
      <c r="O17" s="358"/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"/>
    </row>
    <row r="18" spans="1:52" ht="14.4">
      <c r="B18" s="359"/>
      <c r="C18" s="359"/>
      <c r="D18" s="362"/>
      <c r="E18" s="4">
        <v>12</v>
      </c>
      <c r="F18" s="4">
        <v>24</v>
      </c>
      <c r="G18" s="4">
        <v>36</v>
      </c>
      <c r="H18" s="4">
        <v>48</v>
      </c>
      <c r="I18" s="4">
        <v>60</v>
      </c>
      <c r="J18" s="4">
        <v>72</v>
      </c>
      <c r="K18" s="4">
        <v>84</v>
      </c>
      <c r="L18" s="4">
        <v>96</v>
      </c>
      <c r="M18" s="4">
        <v>108</v>
      </c>
      <c r="N18" s="4">
        <v>120</v>
      </c>
      <c r="O18" s="4">
        <v>132</v>
      </c>
      <c r="P18" s="4">
        <v>144</v>
      </c>
      <c r="Q18" s="4">
        <v>156</v>
      </c>
      <c r="R18" s="4">
        <v>168</v>
      </c>
      <c r="S18" s="4">
        <v>180</v>
      </c>
      <c r="T18" s="4">
        <v>192</v>
      </c>
      <c r="U18" s="4">
        <v>204</v>
      </c>
      <c r="V18" s="4">
        <v>216</v>
      </c>
      <c r="W18" s="4">
        <v>228</v>
      </c>
      <c r="X18" s="4">
        <v>240</v>
      </c>
      <c r="Y18" s="4">
        <v>252</v>
      </c>
      <c r="Z18" s="4">
        <v>264</v>
      </c>
      <c r="AA18" s="4">
        <v>276</v>
      </c>
      <c r="AB18" s="4">
        <v>288</v>
      </c>
      <c r="AC18" s="4">
        <v>300</v>
      </c>
      <c r="AD18" s="4">
        <v>312</v>
      </c>
      <c r="AE18" s="4">
        <v>324</v>
      </c>
      <c r="AF18" s="4">
        <v>336</v>
      </c>
      <c r="AG18" s="4">
        <v>348</v>
      </c>
      <c r="AH18" s="4">
        <v>360</v>
      </c>
      <c r="AI18" s="3"/>
    </row>
    <row r="19" spans="1:52" ht="14.4">
      <c r="B19" s="368" t="s">
        <v>4</v>
      </c>
      <c r="C19" s="369"/>
      <c r="D19" s="53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9"/>
    </row>
    <row r="20" spans="1:52" ht="14.4" outlineLevel="1">
      <c r="B20" s="366" t="s">
        <v>5</v>
      </c>
      <c r="C20" s="367"/>
      <c r="D20" s="52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1" t="s">
        <v>6</v>
      </c>
      <c r="AK20" s="5"/>
      <c r="AL20" s="5"/>
    </row>
    <row r="21" spans="1:52" ht="14.4" outlineLevel="2">
      <c r="B21" s="6">
        <v>1</v>
      </c>
      <c r="C21" s="7" t="s">
        <v>7</v>
      </c>
      <c r="D21" s="7" t="s">
        <v>8</v>
      </c>
      <c r="E21" s="112">
        <f t="shared" ref="E21:AI21" si="1">SUM(E22:E24)</f>
        <v>15.399999999999977</v>
      </c>
      <c r="F21" s="112">
        <f t="shared" si="1"/>
        <v>15.399999999999977</v>
      </c>
      <c r="G21" s="112">
        <f t="shared" si="1"/>
        <v>15.399999999999977</v>
      </c>
      <c r="H21" s="112">
        <f t="shared" si="1"/>
        <v>15.399999999999977</v>
      </c>
      <c r="I21" s="112">
        <f t="shared" si="1"/>
        <v>15.399999999999977</v>
      </c>
      <c r="J21" s="112">
        <f t="shared" si="1"/>
        <v>3.4799999999999898</v>
      </c>
      <c r="K21" s="112">
        <f t="shared" si="1"/>
        <v>3.4799999999999898</v>
      </c>
      <c r="L21" s="112">
        <f t="shared" si="1"/>
        <v>3.4799999999999898</v>
      </c>
      <c r="M21" s="112">
        <f t="shared" si="1"/>
        <v>3.4799999999999898</v>
      </c>
      <c r="N21" s="112">
        <f t="shared" si="1"/>
        <v>3.4799999999999898</v>
      </c>
      <c r="O21" s="112">
        <f t="shared" si="1"/>
        <v>3.4799999999999898</v>
      </c>
      <c r="P21" s="112">
        <f t="shared" si="1"/>
        <v>3.4799999999999898</v>
      </c>
      <c r="Q21" s="112">
        <f t="shared" si="1"/>
        <v>3.4799999999999898</v>
      </c>
      <c r="R21" s="112">
        <f t="shared" si="1"/>
        <v>3.4799999999999898</v>
      </c>
      <c r="S21" s="112">
        <f t="shared" si="1"/>
        <v>3.4799999999999898</v>
      </c>
      <c r="T21" s="112">
        <f t="shared" si="1"/>
        <v>3.4799999999999898</v>
      </c>
      <c r="U21" s="112">
        <f t="shared" si="1"/>
        <v>3.4799999999999898</v>
      </c>
      <c r="V21" s="112">
        <f t="shared" si="1"/>
        <v>3.4799999999999898</v>
      </c>
      <c r="W21" s="112">
        <f t="shared" si="1"/>
        <v>3.4799999999999898</v>
      </c>
      <c r="X21" s="112">
        <f t="shared" si="1"/>
        <v>3.4799999999999898</v>
      </c>
      <c r="Y21" s="112">
        <f t="shared" si="1"/>
        <v>3.4799999999999898</v>
      </c>
      <c r="Z21" s="112">
        <f t="shared" si="1"/>
        <v>3.4799999999999898</v>
      </c>
      <c r="AA21" s="112">
        <f t="shared" si="1"/>
        <v>3.4799999999999898</v>
      </c>
      <c r="AB21" s="112">
        <f t="shared" si="1"/>
        <v>3.4799999999999898</v>
      </c>
      <c r="AC21" s="112">
        <f t="shared" si="1"/>
        <v>3.4799999999999898</v>
      </c>
      <c r="AD21" s="112">
        <f t="shared" si="1"/>
        <v>3.4799999999999898</v>
      </c>
      <c r="AE21" s="112">
        <f t="shared" si="1"/>
        <v>3.4799999999999898</v>
      </c>
      <c r="AF21" s="112">
        <f t="shared" si="1"/>
        <v>3.4799999999999898</v>
      </c>
      <c r="AG21" s="112">
        <f t="shared" si="1"/>
        <v>3.4799999999999898</v>
      </c>
      <c r="AH21" s="112">
        <f t="shared" si="1"/>
        <v>3.4799999999999898</v>
      </c>
      <c r="AI21" s="112">
        <f t="shared" si="1"/>
        <v>163.99999999999963</v>
      </c>
      <c r="AJ21" s="8"/>
      <c r="AK21" s="9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4.4" outlineLevel="3">
      <c r="A22" t="s">
        <v>696</v>
      </c>
      <c r="B22" s="174" t="s">
        <v>9</v>
      </c>
      <c r="C22" s="175" t="s">
        <v>699</v>
      </c>
      <c r="D22" s="175" t="s">
        <v>10</v>
      </c>
      <c r="E22" s="176">
        <f>(67.3-65.4)*2</f>
        <v>3.7999999999999829</v>
      </c>
      <c r="F22" s="176">
        <f>E22</f>
        <v>3.7999999999999829</v>
      </c>
      <c r="G22" s="176">
        <f t="shared" ref="G22:V22" si="2">F22</f>
        <v>3.7999999999999829</v>
      </c>
      <c r="H22" s="176">
        <f t="shared" si="2"/>
        <v>3.7999999999999829</v>
      </c>
      <c r="I22" s="176">
        <f t="shared" si="2"/>
        <v>3.7999999999999829</v>
      </c>
      <c r="J22" s="177">
        <f>I22*0</f>
        <v>0</v>
      </c>
      <c r="K22" s="177">
        <f t="shared" si="2"/>
        <v>0</v>
      </c>
      <c r="L22" s="177">
        <f t="shared" si="2"/>
        <v>0</v>
      </c>
      <c r="M22" s="177">
        <f t="shared" si="2"/>
        <v>0</v>
      </c>
      <c r="N22" s="177">
        <f t="shared" si="2"/>
        <v>0</v>
      </c>
      <c r="O22" s="177">
        <f t="shared" si="2"/>
        <v>0</v>
      </c>
      <c r="P22" s="177">
        <f t="shared" si="2"/>
        <v>0</v>
      </c>
      <c r="Q22" s="177">
        <f t="shared" si="2"/>
        <v>0</v>
      </c>
      <c r="R22" s="177">
        <f t="shared" si="2"/>
        <v>0</v>
      </c>
      <c r="S22" s="177">
        <f t="shared" si="2"/>
        <v>0</v>
      </c>
      <c r="T22" s="177">
        <f t="shared" si="2"/>
        <v>0</v>
      </c>
      <c r="U22" s="177">
        <f t="shared" si="2"/>
        <v>0</v>
      </c>
      <c r="V22" s="177">
        <f t="shared" si="2"/>
        <v>0</v>
      </c>
      <c r="W22" s="177">
        <f t="shared" ref="V22:AH24" si="3">V22</f>
        <v>0</v>
      </c>
      <c r="X22" s="177">
        <f t="shared" si="3"/>
        <v>0</v>
      </c>
      <c r="Y22" s="177">
        <f t="shared" si="3"/>
        <v>0</v>
      </c>
      <c r="Z22" s="177">
        <f t="shared" si="3"/>
        <v>0</v>
      </c>
      <c r="AA22" s="177">
        <f t="shared" si="3"/>
        <v>0</v>
      </c>
      <c r="AB22" s="177">
        <f t="shared" si="3"/>
        <v>0</v>
      </c>
      <c r="AC22" s="177">
        <f t="shared" si="3"/>
        <v>0</v>
      </c>
      <c r="AD22" s="177">
        <f t="shared" si="3"/>
        <v>0</v>
      </c>
      <c r="AE22" s="177">
        <f t="shared" si="3"/>
        <v>0</v>
      </c>
      <c r="AF22" s="177">
        <f t="shared" si="3"/>
        <v>0</v>
      </c>
      <c r="AG22" s="177">
        <f t="shared" si="3"/>
        <v>0</v>
      </c>
      <c r="AH22" s="177">
        <f t="shared" si="3"/>
        <v>0</v>
      </c>
      <c r="AI22" s="177">
        <f t="shared" ref="AI22:AI24" si="4">SUM(E22:AH22)</f>
        <v>18.999999999999915</v>
      </c>
      <c r="AJ22" s="10"/>
      <c r="AK22" s="8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4.4" outlineLevel="3">
      <c r="A23" t="s">
        <v>696</v>
      </c>
      <c r="B23" s="174" t="s">
        <v>11</v>
      </c>
      <c r="C23" s="175" t="s">
        <v>700</v>
      </c>
      <c r="D23" s="175" t="s">
        <v>10</v>
      </c>
      <c r="E23" s="178">
        <f>(71.7-67.3)*2</f>
        <v>8.8000000000000114</v>
      </c>
      <c r="F23" s="176">
        <f t="shared" ref="F23:U24" si="5">E23</f>
        <v>8.8000000000000114</v>
      </c>
      <c r="G23" s="178">
        <f t="shared" si="5"/>
        <v>8.8000000000000114</v>
      </c>
      <c r="H23" s="178">
        <f t="shared" si="5"/>
        <v>8.8000000000000114</v>
      </c>
      <c r="I23" s="178">
        <f t="shared" si="5"/>
        <v>8.8000000000000114</v>
      </c>
      <c r="J23" s="177">
        <f>(71.7-71.36)*2</f>
        <v>0.68000000000000682</v>
      </c>
      <c r="K23" s="177">
        <f t="shared" si="5"/>
        <v>0.68000000000000682</v>
      </c>
      <c r="L23" s="177">
        <f t="shared" si="5"/>
        <v>0.68000000000000682</v>
      </c>
      <c r="M23" s="177">
        <f t="shared" si="5"/>
        <v>0.68000000000000682</v>
      </c>
      <c r="N23" s="177">
        <f t="shared" si="5"/>
        <v>0.68000000000000682</v>
      </c>
      <c r="O23" s="177">
        <f t="shared" si="5"/>
        <v>0.68000000000000682</v>
      </c>
      <c r="P23" s="177">
        <f t="shared" si="5"/>
        <v>0.68000000000000682</v>
      </c>
      <c r="Q23" s="177">
        <f t="shared" si="5"/>
        <v>0.68000000000000682</v>
      </c>
      <c r="R23" s="177">
        <f t="shared" si="5"/>
        <v>0.68000000000000682</v>
      </c>
      <c r="S23" s="177">
        <f t="shared" si="5"/>
        <v>0.68000000000000682</v>
      </c>
      <c r="T23" s="177">
        <f t="shared" si="5"/>
        <v>0.68000000000000682</v>
      </c>
      <c r="U23" s="177">
        <f t="shared" si="5"/>
        <v>0.68000000000000682</v>
      </c>
      <c r="V23" s="177">
        <f t="shared" si="3"/>
        <v>0.68000000000000682</v>
      </c>
      <c r="W23" s="177">
        <f t="shared" si="3"/>
        <v>0.68000000000000682</v>
      </c>
      <c r="X23" s="177">
        <f t="shared" si="3"/>
        <v>0.68000000000000682</v>
      </c>
      <c r="Y23" s="177">
        <f t="shared" si="3"/>
        <v>0.68000000000000682</v>
      </c>
      <c r="Z23" s="177">
        <f t="shared" si="3"/>
        <v>0.68000000000000682</v>
      </c>
      <c r="AA23" s="177">
        <f t="shared" si="3"/>
        <v>0.68000000000000682</v>
      </c>
      <c r="AB23" s="177">
        <f t="shared" si="3"/>
        <v>0.68000000000000682</v>
      </c>
      <c r="AC23" s="177">
        <f t="shared" si="3"/>
        <v>0.68000000000000682</v>
      </c>
      <c r="AD23" s="177">
        <f t="shared" si="3"/>
        <v>0.68000000000000682</v>
      </c>
      <c r="AE23" s="177">
        <f t="shared" si="3"/>
        <v>0.68000000000000682</v>
      </c>
      <c r="AF23" s="177">
        <f t="shared" si="3"/>
        <v>0.68000000000000682</v>
      </c>
      <c r="AG23" s="177">
        <f t="shared" si="3"/>
        <v>0.68000000000000682</v>
      </c>
      <c r="AH23" s="177">
        <f t="shared" si="3"/>
        <v>0.68000000000000682</v>
      </c>
      <c r="AI23" s="177">
        <f t="shared" si="4"/>
        <v>61.000000000000227</v>
      </c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4.4" outlineLevel="3">
      <c r="B24" s="170" t="s">
        <v>12</v>
      </c>
      <c r="C24" s="179" t="s">
        <v>701</v>
      </c>
      <c r="D24" s="179" t="s">
        <v>10</v>
      </c>
      <c r="E24" s="178">
        <f>(73.1-71.7)*2</f>
        <v>2.7999999999999829</v>
      </c>
      <c r="F24" s="176">
        <f t="shared" si="5"/>
        <v>2.7999999999999829</v>
      </c>
      <c r="G24" s="178">
        <f t="shared" si="5"/>
        <v>2.7999999999999829</v>
      </c>
      <c r="H24" s="178">
        <f t="shared" si="5"/>
        <v>2.7999999999999829</v>
      </c>
      <c r="I24" s="178">
        <f t="shared" si="5"/>
        <v>2.7999999999999829</v>
      </c>
      <c r="J24" s="178">
        <f t="shared" si="5"/>
        <v>2.7999999999999829</v>
      </c>
      <c r="K24" s="178">
        <f t="shared" si="5"/>
        <v>2.7999999999999829</v>
      </c>
      <c r="L24" s="178">
        <f t="shared" si="5"/>
        <v>2.7999999999999829</v>
      </c>
      <c r="M24" s="178">
        <f t="shared" si="5"/>
        <v>2.7999999999999829</v>
      </c>
      <c r="N24" s="178">
        <f t="shared" si="5"/>
        <v>2.7999999999999829</v>
      </c>
      <c r="O24" s="178">
        <f t="shared" si="5"/>
        <v>2.7999999999999829</v>
      </c>
      <c r="P24" s="178">
        <f t="shared" si="5"/>
        <v>2.7999999999999829</v>
      </c>
      <c r="Q24" s="178">
        <f t="shared" si="5"/>
        <v>2.7999999999999829</v>
      </c>
      <c r="R24" s="178">
        <f t="shared" si="5"/>
        <v>2.7999999999999829</v>
      </c>
      <c r="S24" s="178">
        <f t="shared" si="5"/>
        <v>2.7999999999999829</v>
      </c>
      <c r="T24" s="178">
        <f t="shared" si="5"/>
        <v>2.7999999999999829</v>
      </c>
      <c r="U24" s="178">
        <f t="shared" si="5"/>
        <v>2.7999999999999829</v>
      </c>
      <c r="V24" s="178">
        <f t="shared" si="3"/>
        <v>2.7999999999999829</v>
      </c>
      <c r="W24" s="178">
        <f t="shared" si="3"/>
        <v>2.7999999999999829</v>
      </c>
      <c r="X24" s="178">
        <f t="shared" si="3"/>
        <v>2.7999999999999829</v>
      </c>
      <c r="Y24" s="178">
        <f t="shared" si="3"/>
        <v>2.7999999999999829</v>
      </c>
      <c r="Z24" s="178">
        <f t="shared" si="3"/>
        <v>2.7999999999999829</v>
      </c>
      <c r="AA24" s="178">
        <f t="shared" si="3"/>
        <v>2.7999999999999829</v>
      </c>
      <c r="AB24" s="178">
        <f t="shared" si="3"/>
        <v>2.7999999999999829</v>
      </c>
      <c r="AC24" s="178">
        <f t="shared" si="3"/>
        <v>2.7999999999999829</v>
      </c>
      <c r="AD24" s="178">
        <f t="shared" si="3"/>
        <v>2.7999999999999829</v>
      </c>
      <c r="AE24" s="178">
        <f t="shared" si="3"/>
        <v>2.7999999999999829</v>
      </c>
      <c r="AF24" s="178">
        <f t="shared" si="3"/>
        <v>2.7999999999999829</v>
      </c>
      <c r="AG24" s="178">
        <f t="shared" si="3"/>
        <v>2.7999999999999829</v>
      </c>
      <c r="AH24" s="178">
        <f t="shared" si="3"/>
        <v>2.7999999999999829</v>
      </c>
      <c r="AI24" s="178">
        <f t="shared" si="4"/>
        <v>83.999999999999488</v>
      </c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ht="14.4" outlineLevel="1">
      <c r="B25" s="366" t="s">
        <v>685</v>
      </c>
      <c r="C25" s="367"/>
      <c r="D25" s="52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1" t="s">
        <v>6</v>
      </c>
      <c r="AK25" s="5"/>
      <c r="AL25" s="5"/>
    </row>
    <row r="26" spans="1:52" ht="14.4" outlineLevel="2">
      <c r="B26" s="6">
        <v>2</v>
      </c>
      <c r="C26" s="7" t="s">
        <v>686</v>
      </c>
      <c r="D26" s="7" t="s">
        <v>8</v>
      </c>
      <c r="E26" s="112">
        <f t="shared" ref="E26:AI26" si="6">SUM(E27:E29)</f>
        <v>0</v>
      </c>
      <c r="F26" s="112">
        <f t="shared" si="6"/>
        <v>0</v>
      </c>
      <c r="G26" s="112">
        <f t="shared" si="6"/>
        <v>0</v>
      </c>
      <c r="H26" s="112">
        <f t="shared" si="6"/>
        <v>0</v>
      </c>
      <c r="I26" s="112">
        <f t="shared" si="6"/>
        <v>0</v>
      </c>
      <c r="J26" s="112">
        <f t="shared" si="6"/>
        <v>0</v>
      </c>
      <c r="K26" s="112">
        <f t="shared" si="6"/>
        <v>0</v>
      </c>
      <c r="L26" s="112">
        <f t="shared" si="6"/>
        <v>0</v>
      </c>
      <c r="M26" s="112">
        <f t="shared" si="6"/>
        <v>0</v>
      </c>
      <c r="N26" s="112">
        <f t="shared" si="6"/>
        <v>0</v>
      </c>
      <c r="O26" s="112">
        <f t="shared" si="6"/>
        <v>0</v>
      </c>
      <c r="P26" s="112">
        <f t="shared" si="6"/>
        <v>0</v>
      </c>
      <c r="Q26" s="112">
        <f t="shared" si="6"/>
        <v>0</v>
      </c>
      <c r="R26" s="112">
        <f t="shared" si="6"/>
        <v>0</v>
      </c>
      <c r="S26" s="112">
        <f t="shared" si="6"/>
        <v>0</v>
      </c>
      <c r="T26" s="112">
        <f t="shared" si="6"/>
        <v>0</v>
      </c>
      <c r="U26" s="112">
        <f t="shared" si="6"/>
        <v>0</v>
      </c>
      <c r="V26" s="112">
        <f t="shared" si="6"/>
        <v>0</v>
      </c>
      <c r="W26" s="112">
        <f t="shared" si="6"/>
        <v>0</v>
      </c>
      <c r="X26" s="112">
        <f t="shared" si="6"/>
        <v>0</v>
      </c>
      <c r="Y26" s="112">
        <f t="shared" si="6"/>
        <v>0</v>
      </c>
      <c r="Z26" s="112">
        <f t="shared" si="6"/>
        <v>0</v>
      </c>
      <c r="AA26" s="112">
        <f t="shared" si="6"/>
        <v>0</v>
      </c>
      <c r="AB26" s="112">
        <f t="shared" si="6"/>
        <v>0</v>
      </c>
      <c r="AC26" s="112">
        <f t="shared" si="6"/>
        <v>0</v>
      </c>
      <c r="AD26" s="112">
        <f t="shared" si="6"/>
        <v>0</v>
      </c>
      <c r="AE26" s="112">
        <f t="shared" si="6"/>
        <v>0</v>
      </c>
      <c r="AF26" s="112">
        <f t="shared" si="6"/>
        <v>0</v>
      </c>
      <c r="AG26" s="112">
        <f t="shared" si="6"/>
        <v>0</v>
      </c>
      <c r="AH26" s="112">
        <f t="shared" si="6"/>
        <v>0</v>
      </c>
      <c r="AI26" s="112">
        <f t="shared" si="6"/>
        <v>0</v>
      </c>
      <c r="AJ26" s="8"/>
      <c r="AK26" s="9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4.4" outlineLevel="3">
      <c r="A27" t="s">
        <v>696</v>
      </c>
      <c r="B27" s="174" t="s">
        <v>21</v>
      </c>
      <c r="C27" s="175" t="s">
        <v>699</v>
      </c>
      <c r="D27" s="175" t="s">
        <v>10</v>
      </c>
      <c r="E27" s="176">
        <v>0</v>
      </c>
      <c r="F27" s="176">
        <f>E27</f>
        <v>0</v>
      </c>
      <c r="G27" s="176">
        <f t="shared" ref="G27:V27" si="7">F27</f>
        <v>0</v>
      </c>
      <c r="H27" s="176">
        <f t="shared" si="7"/>
        <v>0</v>
      </c>
      <c r="I27" s="176">
        <f t="shared" si="7"/>
        <v>0</v>
      </c>
      <c r="J27" s="177">
        <f t="shared" si="7"/>
        <v>0</v>
      </c>
      <c r="K27" s="177">
        <f t="shared" si="7"/>
        <v>0</v>
      </c>
      <c r="L27" s="177">
        <f t="shared" si="7"/>
        <v>0</v>
      </c>
      <c r="M27" s="177">
        <f t="shared" si="7"/>
        <v>0</v>
      </c>
      <c r="N27" s="177">
        <f t="shared" si="7"/>
        <v>0</v>
      </c>
      <c r="O27" s="177">
        <f t="shared" si="7"/>
        <v>0</v>
      </c>
      <c r="P27" s="177">
        <f t="shared" si="7"/>
        <v>0</v>
      </c>
      <c r="Q27" s="177">
        <f t="shared" si="7"/>
        <v>0</v>
      </c>
      <c r="R27" s="177">
        <f t="shared" si="7"/>
        <v>0</v>
      </c>
      <c r="S27" s="177">
        <f t="shared" si="7"/>
        <v>0</v>
      </c>
      <c r="T27" s="177">
        <f t="shared" si="7"/>
        <v>0</v>
      </c>
      <c r="U27" s="177">
        <f t="shared" si="7"/>
        <v>0</v>
      </c>
      <c r="V27" s="177">
        <f t="shared" si="7"/>
        <v>0</v>
      </c>
      <c r="W27" s="177">
        <f t="shared" ref="V27:AH29" si="8">V27</f>
        <v>0</v>
      </c>
      <c r="X27" s="177">
        <f t="shared" si="8"/>
        <v>0</v>
      </c>
      <c r="Y27" s="177">
        <f t="shared" si="8"/>
        <v>0</v>
      </c>
      <c r="Z27" s="177">
        <f t="shared" si="8"/>
        <v>0</v>
      </c>
      <c r="AA27" s="177">
        <f t="shared" si="8"/>
        <v>0</v>
      </c>
      <c r="AB27" s="177">
        <f t="shared" si="8"/>
        <v>0</v>
      </c>
      <c r="AC27" s="177">
        <f t="shared" si="8"/>
        <v>0</v>
      </c>
      <c r="AD27" s="177">
        <f t="shared" si="8"/>
        <v>0</v>
      </c>
      <c r="AE27" s="177">
        <f t="shared" si="8"/>
        <v>0</v>
      </c>
      <c r="AF27" s="177">
        <f t="shared" si="8"/>
        <v>0</v>
      </c>
      <c r="AG27" s="177">
        <f t="shared" si="8"/>
        <v>0</v>
      </c>
      <c r="AH27" s="177">
        <f t="shared" si="8"/>
        <v>0</v>
      </c>
      <c r="AI27" s="177">
        <f t="shared" ref="AI27:AI29" si="9">SUM(E27:AH27)</f>
        <v>0</v>
      </c>
      <c r="AJ27" s="10"/>
      <c r="AK27" s="8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4.4" outlineLevel="3">
      <c r="A28" t="s">
        <v>696</v>
      </c>
      <c r="B28" s="174" t="s">
        <v>22</v>
      </c>
      <c r="C28" s="175" t="s">
        <v>700</v>
      </c>
      <c r="D28" s="175" t="s">
        <v>10</v>
      </c>
      <c r="E28" s="178">
        <v>0</v>
      </c>
      <c r="F28" s="176">
        <f t="shared" ref="F28:U29" si="10">E28</f>
        <v>0</v>
      </c>
      <c r="G28" s="178">
        <f t="shared" si="10"/>
        <v>0</v>
      </c>
      <c r="H28" s="178">
        <f t="shared" si="10"/>
        <v>0</v>
      </c>
      <c r="I28" s="178">
        <f t="shared" si="10"/>
        <v>0</v>
      </c>
      <c r="J28" s="177">
        <f t="shared" si="10"/>
        <v>0</v>
      </c>
      <c r="K28" s="177">
        <f t="shared" si="10"/>
        <v>0</v>
      </c>
      <c r="L28" s="177">
        <f t="shared" si="10"/>
        <v>0</v>
      </c>
      <c r="M28" s="177">
        <f t="shared" si="10"/>
        <v>0</v>
      </c>
      <c r="N28" s="177">
        <f t="shared" si="10"/>
        <v>0</v>
      </c>
      <c r="O28" s="177">
        <f t="shared" si="10"/>
        <v>0</v>
      </c>
      <c r="P28" s="177">
        <f t="shared" si="10"/>
        <v>0</v>
      </c>
      <c r="Q28" s="177">
        <f t="shared" si="10"/>
        <v>0</v>
      </c>
      <c r="R28" s="177">
        <f t="shared" si="10"/>
        <v>0</v>
      </c>
      <c r="S28" s="177">
        <f t="shared" si="10"/>
        <v>0</v>
      </c>
      <c r="T28" s="177">
        <f t="shared" si="10"/>
        <v>0</v>
      </c>
      <c r="U28" s="177">
        <f t="shared" si="10"/>
        <v>0</v>
      </c>
      <c r="V28" s="177">
        <f t="shared" si="8"/>
        <v>0</v>
      </c>
      <c r="W28" s="177">
        <f t="shared" si="8"/>
        <v>0</v>
      </c>
      <c r="X28" s="177">
        <f t="shared" si="8"/>
        <v>0</v>
      </c>
      <c r="Y28" s="177">
        <f t="shared" si="8"/>
        <v>0</v>
      </c>
      <c r="Z28" s="177">
        <f t="shared" si="8"/>
        <v>0</v>
      </c>
      <c r="AA28" s="177">
        <f t="shared" si="8"/>
        <v>0</v>
      </c>
      <c r="AB28" s="177">
        <f t="shared" si="8"/>
        <v>0</v>
      </c>
      <c r="AC28" s="177">
        <f t="shared" si="8"/>
        <v>0</v>
      </c>
      <c r="AD28" s="177">
        <f t="shared" si="8"/>
        <v>0</v>
      </c>
      <c r="AE28" s="177">
        <f t="shared" si="8"/>
        <v>0</v>
      </c>
      <c r="AF28" s="177">
        <f t="shared" si="8"/>
        <v>0</v>
      </c>
      <c r="AG28" s="177">
        <f t="shared" si="8"/>
        <v>0</v>
      </c>
      <c r="AH28" s="177">
        <f t="shared" si="8"/>
        <v>0</v>
      </c>
      <c r="AI28" s="177">
        <f t="shared" si="9"/>
        <v>0</v>
      </c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4.4" outlineLevel="3">
      <c r="B29" s="170" t="s">
        <v>23</v>
      </c>
      <c r="C29" s="179" t="s">
        <v>701</v>
      </c>
      <c r="D29" s="179" t="s">
        <v>10</v>
      </c>
      <c r="E29" s="178">
        <v>0</v>
      </c>
      <c r="F29" s="176">
        <f t="shared" si="10"/>
        <v>0</v>
      </c>
      <c r="G29" s="178">
        <f t="shared" si="10"/>
        <v>0</v>
      </c>
      <c r="H29" s="178">
        <f t="shared" si="10"/>
        <v>0</v>
      </c>
      <c r="I29" s="178">
        <f t="shared" si="10"/>
        <v>0</v>
      </c>
      <c r="J29" s="178">
        <f t="shared" si="10"/>
        <v>0</v>
      </c>
      <c r="K29" s="178">
        <f t="shared" si="10"/>
        <v>0</v>
      </c>
      <c r="L29" s="178">
        <f t="shared" si="10"/>
        <v>0</v>
      </c>
      <c r="M29" s="178">
        <f t="shared" si="10"/>
        <v>0</v>
      </c>
      <c r="N29" s="178">
        <f t="shared" si="10"/>
        <v>0</v>
      </c>
      <c r="O29" s="178">
        <f t="shared" si="10"/>
        <v>0</v>
      </c>
      <c r="P29" s="178">
        <f t="shared" si="10"/>
        <v>0</v>
      </c>
      <c r="Q29" s="178">
        <f t="shared" si="10"/>
        <v>0</v>
      </c>
      <c r="R29" s="178">
        <f t="shared" si="10"/>
        <v>0</v>
      </c>
      <c r="S29" s="178">
        <f t="shared" si="10"/>
        <v>0</v>
      </c>
      <c r="T29" s="178">
        <f t="shared" si="10"/>
        <v>0</v>
      </c>
      <c r="U29" s="178">
        <f t="shared" si="10"/>
        <v>0</v>
      </c>
      <c r="V29" s="178">
        <f t="shared" si="8"/>
        <v>0</v>
      </c>
      <c r="W29" s="178">
        <f t="shared" si="8"/>
        <v>0</v>
      </c>
      <c r="X29" s="178">
        <f t="shared" si="8"/>
        <v>0</v>
      </c>
      <c r="Y29" s="178">
        <f t="shared" si="8"/>
        <v>0</v>
      </c>
      <c r="Z29" s="178">
        <f t="shared" si="8"/>
        <v>0</v>
      </c>
      <c r="AA29" s="178">
        <f t="shared" si="8"/>
        <v>0</v>
      </c>
      <c r="AB29" s="178">
        <f t="shared" si="8"/>
        <v>0</v>
      </c>
      <c r="AC29" s="178">
        <f t="shared" si="8"/>
        <v>0</v>
      </c>
      <c r="AD29" s="178">
        <f t="shared" si="8"/>
        <v>0</v>
      </c>
      <c r="AE29" s="178">
        <f t="shared" si="8"/>
        <v>0</v>
      </c>
      <c r="AF29" s="178">
        <f t="shared" si="8"/>
        <v>0</v>
      </c>
      <c r="AG29" s="178">
        <f t="shared" si="8"/>
        <v>0</v>
      </c>
      <c r="AH29" s="178">
        <f t="shared" si="8"/>
        <v>0</v>
      </c>
      <c r="AI29" s="178">
        <f t="shared" si="9"/>
        <v>0</v>
      </c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4.4" outlineLevel="1">
      <c r="B30" s="366" t="s">
        <v>19</v>
      </c>
      <c r="C30" s="367"/>
      <c r="D30" s="52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1" t="s">
        <v>6</v>
      </c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4.4" outlineLevel="2">
      <c r="B31" s="6">
        <v>3</v>
      </c>
      <c r="C31" s="7" t="s">
        <v>20</v>
      </c>
      <c r="D31" s="7" t="s">
        <v>8</v>
      </c>
      <c r="E31" s="112">
        <f t="shared" ref="E31:AI31" si="11">SUM(E32:E34)</f>
        <v>3.7999999999999829</v>
      </c>
      <c r="F31" s="112">
        <f t="shared" si="11"/>
        <v>3.7999999999999829</v>
      </c>
      <c r="G31" s="112">
        <f t="shared" si="11"/>
        <v>3.7999999999999829</v>
      </c>
      <c r="H31" s="112">
        <f t="shared" si="11"/>
        <v>3.7999999999999829</v>
      </c>
      <c r="I31" s="112">
        <f t="shared" si="11"/>
        <v>3.7999999999999829</v>
      </c>
      <c r="J31" s="112">
        <f t="shared" si="11"/>
        <v>0</v>
      </c>
      <c r="K31" s="112">
        <f t="shared" si="11"/>
        <v>0</v>
      </c>
      <c r="L31" s="112">
        <f t="shared" si="11"/>
        <v>0</v>
      </c>
      <c r="M31" s="112">
        <f t="shared" si="11"/>
        <v>0</v>
      </c>
      <c r="N31" s="112">
        <f t="shared" si="11"/>
        <v>0</v>
      </c>
      <c r="O31" s="112">
        <f t="shared" si="11"/>
        <v>0</v>
      </c>
      <c r="P31" s="112">
        <f t="shared" si="11"/>
        <v>0</v>
      </c>
      <c r="Q31" s="112">
        <f t="shared" si="11"/>
        <v>0</v>
      </c>
      <c r="R31" s="112">
        <f t="shared" si="11"/>
        <v>0</v>
      </c>
      <c r="S31" s="112">
        <f t="shared" si="11"/>
        <v>0</v>
      </c>
      <c r="T31" s="112">
        <f t="shared" si="11"/>
        <v>0</v>
      </c>
      <c r="U31" s="112">
        <f t="shared" si="11"/>
        <v>0</v>
      </c>
      <c r="V31" s="112">
        <f t="shared" si="11"/>
        <v>0</v>
      </c>
      <c r="W31" s="112">
        <f t="shared" si="11"/>
        <v>0</v>
      </c>
      <c r="X31" s="112">
        <f t="shared" si="11"/>
        <v>0</v>
      </c>
      <c r="Y31" s="112">
        <f t="shared" si="11"/>
        <v>0</v>
      </c>
      <c r="Z31" s="112">
        <f t="shared" si="11"/>
        <v>0</v>
      </c>
      <c r="AA31" s="112">
        <f t="shared" si="11"/>
        <v>0</v>
      </c>
      <c r="AB31" s="112">
        <f t="shared" si="11"/>
        <v>0</v>
      </c>
      <c r="AC31" s="112">
        <f t="shared" si="11"/>
        <v>0</v>
      </c>
      <c r="AD31" s="112">
        <f t="shared" si="11"/>
        <v>0</v>
      </c>
      <c r="AE31" s="112">
        <f t="shared" si="11"/>
        <v>0</v>
      </c>
      <c r="AF31" s="112">
        <f t="shared" si="11"/>
        <v>0</v>
      </c>
      <c r="AG31" s="112">
        <f t="shared" si="11"/>
        <v>0</v>
      </c>
      <c r="AH31" s="112">
        <f t="shared" si="11"/>
        <v>0</v>
      </c>
      <c r="AI31" s="112">
        <f t="shared" si="11"/>
        <v>18.999999999999915</v>
      </c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4.4" outlineLevel="3">
      <c r="A32" t="s">
        <v>696</v>
      </c>
      <c r="B32" s="174" t="s">
        <v>33</v>
      </c>
      <c r="C32" s="175" t="s">
        <v>699</v>
      </c>
      <c r="D32" s="175" t="s">
        <v>10</v>
      </c>
      <c r="E32" s="176">
        <f>(67.3-65.4)*2</f>
        <v>3.7999999999999829</v>
      </c>
      <c r="F32" s="176">
        <f>E32</f>
        <v>3.7999999999999829</v>
      </c>
      <c r="G32" s="176">
        <f t="shared" ref="G32:AH32" si="12">F32</f>
        <v>3.7999999999999829</v>
      </c>
      <c r="H32" s="176">
        <f t="shared" si="12"/>
        <v>3.7999999999999829</v>
      </c>
      <c r="I32" s="176">
        <f t="shared" si="12"/>
        <v>3.7999999999999829</v>
      </c>
      <c r="J32" s="177">
        <f>I32*0</f>
        <v>0</v>
      </c>
      <c r="K32" s="177">
        <f t="shared" si="12"/>
        <v>0</v>
      </c>
      <c r="L32" s="177">
        <f t="shared" si="12"/>
        <v>0</v>
      </c>
      <c r="M32" s="177">
        <f t="shared" si="12"/>
        <v>0</v>
      </c>
      <c r="N32" s="177">
        <f t="shared" si="12"/>
        <v>0</v>
      </c>
      <c r="O32" s="177">
        <f t="shared" si="12"/>
        <v>0</v>
      </c>
      <c r="P32" s="177">
        <f t="shared" si="12"/>
        <v>0</v>
      </c>
      <c r="Q32" s="177">
        <f t="shared" si="12"/>
        <v>0</v>
      </c>
      <c r="R32" s="177">
        <f t="shared" si="12"/>
        <v>0</v>
      </c>
      <c r="S32" s="177">
        <f t="shared" si="12"/>
        <v>0</v>
      </c>
      <c r="T32" s="177">
        <f t="shared" si="12"/>
        <v>0</v>
      </c>
      <c r="U32" s="177">
        <f t="shared" si="12"/>
        <v>0</v>
      </c>
      <c r="V32" s="177">
        <f t="shared" si="12"/>
        <v>0</v>
      </c>
      <c r="W32" s="177">
        <f t="shared" si="12"/>
        <v>0</v>
      </c>
      <c r="X32" s="177">
        <f t="shared" si="12"/>
        <v>0</v>
      </c>
      <c r="Y32" s="177">
        <f t="shared" si="12"/>
        <v>0</v>
      </c>
      <c r="Z32" s="177">
        <f t="shared" si="12"/>
        <v>0</v>
      </c>
      <c r="AA32" s="177">
        <f t="shared" si="12"/>
        <v>0</v>
      </c>
      <c r="AB32" s="177">
        <f t="shared" si="12"/>
        <v>0</v>
      </c>
      <c r="AC32" s="177">
        <f t="shared" si="12"/>
        <v>0</v>
      </c>
      <c r="AD32" s="177">
        <f t="shared" si="12"/>
        <v>0</v>
      </c>
      <c r="AE32" s="177">
        <f t="shared" si="12"/>
        <v>0</v>
      </c>
      <c r="AF32" s="177">
        <f t="shared" si="12"/>
        <v>0</v>
      </c>
      <c r="AG32" s="177">
        <f t="shared" si="12"/>
        <v>0</v>
      </c>
      <c r="AH32" s="177">
        <f t="shared" si="12"/>
        <v>0</v>
      </c>
      <c r="AI32" s="177">
        <f t="shared" ref="AI32:AI34" si="13">SUM(E32:AH32)</f>
        <v>18.999999999999915</v>
      </c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ht="14.4" outlineLevel="3">
      <c r="A33" t="s">
        <v>696</v>
      </c>
      <c r="B33" s="174" t="s">
        <v>34</v>
      </c>
      <c r="C33" s="175" t="s">
        <v>700</v>
      </c>
      <c r="D33" s="175" t="s">
        <v>10</v>
      </c>
      <c r="E33" s="178"/>
      <c r="F33" s="176"/>
      <c r="G33" s="178"/>
      <c r="H33" s="178"/>
      <c r="I33" s="178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>
        <f t="shared" si="13"/>
        <v>0</v>
      </c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4.4" outlineLevel="3">
      <c r="B34" s="170" t="s">
        <v>35</v>
      </c>
      <c r="C34" s="179" t="s">
        <v>701</v>
      </c>
      <c r="D34" s="179" t="s">
        <v>10</v>
      </c>
      <c r="E34" s="178"/>
      <c r="F34" s="176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>
        <f t="shared" si="13"/>
        <v>0</v>
      </c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4.4" outlineLevel="1">
      <c r="B35" s="366" t="s">
        <v>25</v>
      </c>
      <c r="C35" s="367"/>
      <c r="D35" s="52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1"/>
    </row>
    <row r="36" spans="1:52" ht="14.4" outlineLevel="2">
      <c r="B36" s="6">
        <v>1</v>
      </c>
      <c r="C36" s="7" t="s">
        <v>26</v>
      </c>
      <c r="D36" s="7" t="s">
        <v>27</v>
      </c>
      <c r="E36" s="112">
        <f t="shared" ref="E36:AI36" si="14">SUM(E37:E39)</f>
        <v>53899.99999999992</v>
      </c>
      <c r="F36" s="112">
        <f t="shared" si="14"/>
        <v>53899.99999999992</v>
      </c>
      <c r="G36" s="112">
        <f t="shared" si="14"/>
        <v>53899.99999999992</v>
      </c>
      <c r="H36" s="112">
        <f t="shared" si="14"/>
        <v>53899.99999999992</v>
      </c>
      <c r="I36" s="112">
        <f t="shared" si="14"/>
        <v>53899.99999999992</v>
      </c>
      <c r="J36" s="112">
        <f t="shared" si="14"/>
        <v>12179.999999999964</v>
      </c>
      <c r="K36" s="112">
        <f t="shared" si="14"/>
        <v>12179.999999999964</v>
      </c>
      <c r="L36" s="112">
        <f t="shared" si="14"/>
        <v>12179.999999999964</v>
      </c>
      <c r="M36" s="112">
        <f t="shared" si="14"/>
        <v>12179.999999999964</v>
      </c>
      <c r="N36" s="112">
        <f t="shared" si="14"/>
        <v>12179.999999999964</v>
      </c>
      <c r="O36" s="112">
        <f t="shared" si="14"/>
        <v>12179.999999999964</v>
      </c>
      <c r="P36" s="112">
        <f t="shared" si="14"/>
        <v>12179.999999999964</v>
      </c>
      <c r="Q36" s="112">
        <f t="shared" si="14"/>
        <v>12179.999999999964</v>
      </c>
      <c r="R36" s="112">
        <f t="shared" si="14"/>
        <v>12179.999999999964</v>
      </c>
      <c r="S36" s="112">
        <f t="shared" si="14"/>
        <v>12179.999999999964</v>
      </c>
      <c r="T36" s="112">
        <f t="shared" si="14"/>
        <v>12179.999999999964</v>
      </c>
      <c r="U36" s="112">
        <f t="shared" si="14"/>
        <v>12179.999999999964</v>
      </c>
      <c r="V36" s="112">
        <f t="shared" si="14"/>
        <v>12179.999999999964</v>
      </c>
      <c r="W36" s="112">
        <f t="shared" si="14"/>
        <v>12179.999999999964</v>
      </c>
      <c r="X36" s="112">
        <f t="shared" si="14"/>
        <v>12179.999999999964</v>
      </c>
      <c r="Y36" s="112">
        <f t="shared" si="14"/>
        <v>12179.999999999964</v>
      </c>
      <c r="Z36" s="112">
        <f t="shared" si="14"/>
        <v>12179.999999999964</v>
      </c>
      <c r="AA36" s="112">
        <f t="shared" si="14"/>
        <v>12179.999999999964</v>
      </c>
      <c r="AB36" s="112">
        <f t="shared" si="14"/>
        <v>12179.999999999964</v>
      </c>
      <c r="AC36" s="112">
        <f t="shared" si="14"/>
        <v>12179.999999999964</v>
      </c>
      <c r="AD36" s="112">
        <f t="shared" si="14"/>
        <v>12179.999999999964</v>
      </c>
      <c r="AE36" s="112">
        <f t="shared" si="14"/>
        <v>12179.999999999964</v>
      </c>
      <c r="AF36" s="112">
        <f t="shared" si="14"/>
        <v>12179.999999999964</v>
      </c>
      <c r="AG36" s="112">
        <f t="shared" si="14"/>
        <v>12179.999999999964</v>
      </c>
      <c r="AH36" s="112">
        <f t="shared" si="14"/>
        <v>12179.999999999964</v>
      </c>
      <c r="AI36" s="112">
        <f t="shared" si="14"/>
        <v>573999.9999999986</v>
      </c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ht="14.4" outlineLevel="3">
      <c r="A37" t="s">
        <v>696</v>
      </c>
      <c r="B37" s="174" t="s">
        <v>9</v>
      </c>
      <c r="C37" s="175" t="s">
        <v>699</v>
      </c>
      <c r="D37" s="175" t="s">
        <v>27</v>
      </c>
      <c r="E37" s="176">
        <f>(E22*3.5)*1000</f>
        <v>13299.99999999994</v>
      </c>
      <c r="F37" s="176">
        <f t="shared" ref="F37:AI39" si="15">(F22*3.5)*1000</f>
        <v>13299.99999999994</v>
      </c>
      <c r="G37" s="176">
        <f t="shared" si="15"/>
        <v>13299.99999999994</v>
      </c>
      <c r="H37" s="176">
        <f t="shared" si="15"/>
        <v>13299.99999999994</v>
      </c>
      <c r="I37" s="176">
        <f t="shared" si="15"/>
        <v>13299.99999999994</v>
      </c>
      <c r="J37" s="177">
        <f t="shared" si="15"/>
        <v>0</v>
      </c>
      <c r="K37" s="177">
        <f t="shared" si="15"/>
        <v>0</v>
      </c>
      <c r="L37" s="177">
        <f t="shared" si="15"/>
        <v>0</v>
      </c>
      <c r="M37" s="177">
        <f t="shared" si="15"/>
        <v>0</v>
      </c>
      <c r="N37" s="177">
        <f t="shared" si="15"/>
        <v>0</v>
      </c>
      <c r="O37" s="177">
        <f t="shared" si="15"/>
        <v>0</v>
      </c>
      <c r="P37" s="177">
        <f t="shared" si="15"/>
        <v>0</v>
      </c>
      <c r="Q37" s="177">
        <f t="shared" si="15"/>
        <v>0</v>
      </c>
      <c r="R37" s="177">
        <f t="shared" si="15"/>
        <v>0</v>
      </c>
      <c r="S37" s="177">
        <f t="shared" si="15"/>
        <v>0</v>
      </c>
      <c r="T37" s="177">
        <f t="shared" si="15"/>
        <v>0</v>
      </c>
      <c r="U37" s="177">
        <f t="shared" si="15"/>
        <v>0</v>
      </c>
      <c r="V37" s="177">
        <f t="shared" si="15"/>
        <v>0</v>
      </c>
      <c r="W37" s="177">
        <f t="shared" si="15"/>
        <v>0</v>
      </c>
      <c r="X37" s="177">
        <f t="shared" si="15"/>
        <v>0</v>
      </c>
      <c r="Y37" s="177">
        <f t="shared" si="15"/>
        <v>0</v>
      </c>
      <c r="Z37" s="177">
        <f t="shared" si="15"/>
        <v>0</v>
      </c>
      <c r="AA37" s="177">
        <f t="shared" si="15"/>
        <v>0</v>
      </c>
      <c r="AB37" s="177">
        <f t="shared" si="15"/>
        <v>0</v>
      </c>
      <c r="AC37" s="177">
        <f t="shared" si="15"/>
        <v>0</v>
      </c>
      <c r="AD37" s="177">
        <f t="shared" si="15"/>
        <v>0</v>
      </c>
      <c r="AE37" s="177">
        <f t="shared" si="15"/>
        <v>0</v>
      </c>
      <c r="AF37" s="177">
        <f t="shared" si="15"/>
        <v>0</v>
      </c>
      <c r="AG37" s="177">
        <f t="shared" si="15"/>
        <v>0</v>
      </c>
      <c r="AH37" s="177">
        <f t="shared" si="15"/>
        <v>0</v>
      </c>
      <c r="AI37" s="177">
        <f t="shared" si="15"/>
        <v>66499.999999999694</v>
      </c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4.4" outlineLevel="3">
      <c r="A38" t="s">
        <v>696</v>
      </c>
      <c r="B38" s="174" t="s">
        <v>11</v>
      </c>
      <c r="C38" s="175" t="s">
        <v>700</v>
      </c>
      <c r="D38" s="175" t="s">
        <v>27</v>
      </c>
      <c r="E38" s="178">
        <f t="shared" ref="E38:T39" si="16">(E23*3.5)*1000</f>
        <v>30800.00000000004</v>
      </c>
      <c r="F38" s="176">
        <f t="shared" si="16"/>
        <v>30800.00000000004</v>
      </c>
      <c r="G38" s="178">
        <f t="shared" si="16"/>
        <v>30800.00000000004</v>
      </c>
      <c r="H38" s="178">
        <f t="shared" si="16"/>
        <v>30800.00000000004</v>
      </c>
      <c r="I38" s="178">
        <f t="shared" si="16"/>
        <v>30800.00000000004</v>
      </c>
      <c r="J38" s="177">
        <f t="shared" si="16"/>
        <v>2380.0000000000236</v>
      </c>
      <c r="K38" s="177">
        <f t="shared" si="16"/>
        <v>2380.0000000000236</v>
      </c>
      <c r="L38" s="177">
        <f t="shared" si="16"/>
        <v>2380.0000000000236</v>
      </c>
      <c r="M38" s="177">
        <f t="shared" si="16"/>
        <v>2380.0000000000236</v>
      </c>
      <c r="N38" s="177">
        <f t="shared" si="16"/>
        <v>2380.0000000000236</v>
      </c>
      <c r="O38" s="177">
        <f t="shared" si="16"/>
        <v>2380.0000000000236</v>
      </c>
      <c r="P38" s="177">
        <f t="shared" si="16"/>
        <v>2380.0000000000236</v>
      </c>
      <c r="Q38" s="177">
        <f t="shared" si="16"/>
        <v>2380.0000000000236</v>
      </c>
      <c r="R38" s="177">
        <f t="shared" si="16"/>
        <v>2380.0000000000236</v>
      </c>
      <c r="S38" s="177">
        <f t="shared" si="16"/>
        <v>2380.0000000000236</v>
      </c>
      <c r="T38" s="177">
        <f t="shared" si="16"/>
        <v>2380.0000000000236</v>
      </c>
      <c r="U38" s="177">
        <f t="shared" si="15"/>
        <v>2380.0000000000236</v>
      </c>
      <c r="V38" s="177">
        <f t="shared" si="15"/>
        <v>2380.0000000000236</v>
      </c>
      <c r="W38" s="177">
        <f t="shared" si="15"/>
        <v>2380.0000000000236</v>
      </c>
      <c r="X38" s="177">
        <f t="shared" si="15"/>
        <v>2380.0000000000236</v>
      </c>
      <c r="Y38" s="177">
        <f t="shared" si="15"/>
        <v>2380.0000000000236</v>
      </c>
      <c r="Z38" s="177">
        <f t="shared" si="15"/>
        <v>2380.0000000000236</v>
      </c>
      <c r="AA38" s="177">
        <f t="shared" si="15"/>
        <v>2380.0000000000236</v>
      </c>
      <c r="AB38" s="177">
        <f t="shared" si="15"/>
        <v>2380.0000000000236</v>
      </c>
      <c r="AC38" s="177">
        <f t="shared" si="15"/>
        <v>2380.0000000000236</v>
      </c>
      <c r="AD38" s="177">
        <f t="shared" si="15"/>
        <v>2380.0000000000236</v>
      </c>
      <c r="AE38" s="177">
        <f t="shared" si="15"/>
        <v>2380.0000000000236</v>
      </c>
      <c r="AF38" s="177">
        <f t="shared" si="15"/>
        <v>2380.0000000000236</v>
      </c>
      <c r="AG38" s="177">
        <f t="shared" si="15"/>
        <v>2380.0000000000236</v>
      </c>
      <c r="AH38" s="177">
        <f t="shared" si="15"/>
        <v>2380.0000000000236</v>
      </c>
      <c r="AI38" s="177">
        <f t="shared" si="15"/>
        <v>213500.00000000079</v>
      </c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4.4" outlineLevel="3">
      <c r="B39" s="170" t="s">
        <v>12</v>
      </c>
      <c r="C39" s="179" t="s">
        <v>701</v>
      </c>
      <c r="D39" s="179" t="s">
        <v>27</v>
      </c>
      <c r="E39" s="176">
        <f t="shared" si="16"/>
        <v>9799.99999999994</v>
      </c>
      <c r="F39" s="176">
        <f t="shared" si="15"/>
        <v>9799.99999999994</v>
      </c>
      <c r="G39" s="176">
        <f t="shared" si="15"/>
        <v>9799.99999999994</v>
      </c>
      <c r="H39" s="176">
        <f t="shared" si="15"/>
        <v>9799.99999999994</v>
      </c>
      <c r="I39" s="176">
        <f t="shared" si="15"/>
        <v>9799.99999999994</v>
      </c>
      <c r="J39" s="176">
        <f t="shared" si="15"/>
        <v>9799.99999999994</v>
      </c>
      <c r="K39" s="176">
        <f t="shared" si="15"/>
        <v>9799.99999999994</v>
      </c>
      <c r="L39" s="176">
        <f t="shared" si="15"/>
        <v>9799.99999999994</v>
      </c>
      <c r="M39" s="176">
        <f t="shared" si="15"/>
        <v>9799.99999999994</v>
      </c>
      <c r="N39" s="176">
        <f t="shared" si="15"/>
        <v>9799.99999999994</v>
      </c>
      <c r="O39" s="176">
        <f t="shared" si="15"/>
        <v>9799.99999999994</v>
      </c>
      <c r="P39" s="176">
        <f t="shared" si="15"/>
        <v>9799.99999999994</v>
      </c>
      <c r="Q39" s="176">
        <f t="shared" si="15"/>
        <v>9799.99999999994</v>
      </c>
      <c r="R39" s="176">
        <f t="shared" si="15"/>
        <v>9799.99999999994</v>
      </c>
      <c r="S39" s="176">
        <f t="shared" si="15"/>
        <v>9799.99999999994</v>
      </c>
      <c r="T39" s="176">
        <f t="shared" si="15"/>
        <v>9799.99999999994</v>
      </c>
      <c r="U39" s="176">
        <f t="shared" si="15"/>
        <v>9799.99999999994</v>
      </c>
      <c r="V39" s="176">
        <f t="shared" si="15"/>
        <v>9799.99999999994</v>
      </c>
      <c r="W39" s="176">
        <f t="shared" si="15"/>
        <v>9799.99999999994</v>
      </c>
      <c r="X39" s="176">
        <f t="shared" si="15"/>
        <v>9799.99999999994</v>
      </c>
      <c r="Y39" s="176">
        <f t="shared" si="15"/>
        <v>9799.99999999994</v>
      </c>
      <c r="Z39" s="176">
        <f t="shared" si="15"/>
        <v>9799.99999999994</v>
      </c>
      <c r="AA39" s="176">
        <f t="shared" si="15"/>
        <v>9799.99999999994</v>
      </c>
      <c r="AB39" s="176">
        <f t="shared" si="15"/>
        <v>9799.99999999994</v>
      </c>
      <c r="AC39" s="176">
        <f t="shared" si="15"/>
        <v>9799.99999999994</v>
      </c>
      <c r="AD39" s="176">
        <f t="shared" si="15"/>
        <v>9799.99999999994</v>
      </c>
      <c r="AE39" s="176">
        <f t="shared" si="15"/>
        <v>9799.99999999994</v>
      </c>
      <c r="AF39" s="176">
        <f t="shared" si="15"/>
        <v>9799.99999999994</v>
      </c>
      <c r="AG39" s="176">
        <f t="shared" si="15"/>
        <v>9799.99999999994</v>
      </c>
      <c r="AH39" s="176">
        <f t="shared" si="15"/>
        <v>9799.99999999994</v>
      </c>
      <c r="AI39" s="176">
        <f t="shared" si="15"/>
        <v>293999.9999999982</v>
      </c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4.4" outlineLevel="1">
      <c r="B40" s="366" t="s">
        <v>687</v>
      </c>
      <c r="C40" s="367"/>
      <c r="D40" s="52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1"/>
    </row>
    <row r="41" spans="1:52" ht="14.4" outlineLevel="2">
      <c r="B41" s="6">
        <v>2</v>
      </c>
      <c r="C41" s="7" t="s">
        <v>688</v>
      </c>
      <c r="D41" s="7" t="s">
        <v>27</v>
      </c>
      <c r="E41" s="112">
        <f t="shared" ref="E41:AI41" si="17">SUM(E42:E44)</f>
        <v>0</v>
      </c>
      <c r="F41" s="112">
        <f t="shared" si="17"/>
        <v>0</v>
      </c>
      <c r="G41" s="112">
        <f t="shared" si="17"/>
        <v>0</v>
      </c>
      <c r="H41" s="112">
        <f t="shared" si="17"/>
        <v>0</v>
      </c>
      <c r="I41" s="112">
        <f t="shared" si="17"/>
        <v>0</v>
      </c>
      <c r="J41" s="112">
        <f t="shared" si="17"/>
        <v>0</v>
      </c>
      <c r="K41" s="112">
        <f t="shared" si="17"/>
        <v>0</v>
      </c>
      <c r="L41" s="112">
        <f t="shared" si="17"/>
        <v>0</v>
      </c>
      <c r="M41" s="112">
        <f t="shared" si="17"/>
        <v>0</v>
      </c>
      <c r="N41" s="112">
        <f t="shared" si="17"/>
        <v>0</v>
      </c>
      <c r="O41" s="112">
        <f t="shared" si="17"/>
        <v>0</v>
      </c>
      <c r="P41" s="112">
        <f t="shared" si="17"/>
        <v>0</v>
      </c>
      <c r="Q41" s="112">
        <f t="shared" si="17"/>
        <v>0</v>
      </c>
      <c r="R41" s="112">
        <f t="shared" si="17"/>
        <v>0</v>
      </c>
      <c r="S41" s="112">
        <f t="shared" si="17"/>
        <v>0</v>
      </c>
      <c r="T41" s="112">
        <f t="shared" si="17"/>
        <v>0</v>
      </c>
      <c r="U41" s="112">
        <f t="shared" si="17"/>
        <v>0</v>
      </c>
      <c r="V41" s="112">
        <f t="shared" si="17"/>
        <v>0</v>
      </c>
      <c r="W41" s="112">
        <f t="shared" si="17"/>
        <v>0</v>
      </c>
      <c r="X41" s="112">
        <f t="shared" si="17"/>
        <v>0</v>
      </c>
      <c r="Y41" s="112">
        <f t="shared" si="17"/>
        <v>0</v>
      </c>
      <c r="Z41" s="112">
        <f t="shared" si="17"/>
        <v>0</v>
      </c>
      <c r="AA41" s="112">
        <f t="shared" si="17"/>
        <v>0</v>
      </c>
      <c r="AB41" s="112">
        <f t="shared" si="17"/>
        <v>0</v>
      </c>
      <c r="AC41" s="112">
        <f t="shared" si="17"/>
        <v>0</v>
      </c>
      <c r="AD41" s="112">
        <f t="shared" si="17"/>
        <v>0</v>
      </c>
      <c r="AE41" s="112">
        <f t="shared" si="17"/>
        <v>0</v>
      </c>
      <c r="AF41" s="112">
        <f t="shared" si="17"/>
        <v>0</v>
      </c>
      <c r="AG41" s="112">
        <f t="shared" si="17"/>
        <v>0</v>
      </c>
      <c r="AH41" s="112">
        <f t="shared" si="17"/>
        <v>0</v>
      </c>
      <c r="AI41" s="112">
        <f t="shared" si="17"/>
        <v>0</v>
      </c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4.4" outlineLevel="3">
      <c r="A42" t="s">
        <v>696</v>
      </c>
      <c r="B42" s="174" t="s">
        <v>21</v>
      </c>
      <c r="C42" s="175" t="s">
        <v>699</v>
      </c>
      <c r="D42" s="175" t="s">
        <v>27</v>
      </c>
      <c r="E42" s="176">
        <f>E27*3.2*1000</f>
        <v>0</v>
      </c>
      <c r="F42" s="176">
        <f t="shared" ref="F42:AI44" si="18">F27*3.2*1000</f>
        <v>0</v>
      </c>
      <c r="G42" s="176">
        <f t="shared" si="18"/>
        <v>0</v>
      </c>
      <c r="H42" s="176">
        <f t="shared" si="18"/>
        <v>0</v>
      </c>
      <c r="I42" s="176">
        <f t="shared" si="18"/>
        <v>0</v>
      </c>
      <c r="J42" s="177">
        <f t="shared" si="18"/>
        <v>0</v>
      </c>
      <c r="K42" s="177">
        <f t="shared" si="18"/>
        <v>0</v>
      </c>
      <c r="L42" s="177">
        <f t="shared" si="18"/>
        <v>0</v>
      </c>
      <c r="M42" s="177">
        <f t="shared" si="18"/>
        <v>0</v>
      </c>
      <c r="N42" s="177">
        <f t="shared" si="18"/>
        <v>0</v>
      </c>
      <c r="O42" s="177">
        <f t="shared" si="18"/>
        <v>0</v>
      </c>
      <c r="P42" s="177">
        <f t="shared" si="18"/>
        <v>0</v>
      </c>
      <c r="Q42" s="177">
        <f t="shared" si="18"/>
        <v>0</v>
      </c>
      <c r="R42" s="177">
        <f t="shared" si="18"/>
        <v>0</v>
      </c>
      <c r="S42" s="177">
        <f t="shared" si="18"/>
        <v>0</v>
      </c>
      <c r="T42" s="177">
        <f t="shared" si="18"/>
        <v>0</v>
      </c>
      <c r="U42" s="177">
        <f t="shared" si="18"/>
        <v>0</v>
      </c>
      <c r="V42" s="177">
        <f t="shared" si="18"/>
        <v>0</v>
      </c>
      <c r="W42" s="177">
        <f t="shared" si="18"/>
        <v>0</v>
      </c>
      <c r="X42" s="177">
        <f t="shared" si="18"/>
        <v>0</v>
      </c>
      <c r="Y42" s="177">
        <f t="shared" si="18"/>
        <v>0</v>
      </c>
      <c r="Z42" s="177">
        <f t="shared" si="18"/>
        <v>0</v>
      </c>
      <c r="AA42" s="177">
        <f t="shared" si="18"/>
        <v>0</v>
      </c>
      <c r="AB42" s="177">
        <f t="shared" si="18"/>
        <v>0</v>
      </c>
      <c r="AC42" s="177">
        <f t="shared" si="18"/>
        <v>0</v>
      </c>
      <c r="AD42" s="177">
        <f t="shared" si="18"/>
        <v>0</v>
      </c>
      <c r="AE42" s="177">
        <f t="shared" si="18"/>
        <v>0</v>
      </c>
      <c r="AF42" s="177">
        <f t="shared" si="18"/>
        <v>0</v>
      </c>
      <c r="AG42" s="177">
        <f t="shared" si="18"/>
        <v>0</v>
      </c>
      <c r="AH42" s="177">
        <f t="shared" si="18"/>
        <v>0</v>
      </c>
      <c r="AI42" s="177">
        <f t="shared" si="18"/>
        <v>0</v>
      </c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4.4" outlineLevel="3">
      <c r="A43" t="s">
        <v>696</v>
      </c>
      <c r="B43" s="174" t="s">
        <v>22</v>
      </c>
      <c r="C43" s="175" t="s">
        <v>700</v>
      </c>
      <c r="D43" s="175" t="s">
        <v>27</v>
      </c>
      <c r="E43" s="178">
        <f t="shared" ref="E43:T44" si="19">E28*3.2*1000</f>
        <v>0</v>
      </c>
      <c r="F43" s="176">
        <f t="shared" si="19"/>
        <v>0</v>
      </c>
      <c r="G43" s="178">
        <f t="shared" si="19"/>
        <v>0</v>
      </c>
      <c r="H43" s="178">
        <f t="shared" si="19"/>
        <v>0</v>
      </c>
      <c r="I43" s="178">
        <f t="shared" si="19"/>
        <v>0</v>
      </c>
      <c r="J43" s="177">
        <f t="shared" si="19"/>
        <v>0</v>
      </c>
      <c r="K43" s="177">
        <f t="shared" si="19"/>
        <v>0</v>
      </c>
      <c r="L43" s="177">
        <f t="shared" si="19"/>
        <v>0</v>
      </c>
      <c r="M43" s="177">
        <f t="shared" si="19"/>
        <v>0</v>
      </c>
      <c r="N43" s="177">
        <f t="shared" si="19"/>
        <v>0</v>
      </c>
      <c r="O43" s="177">
        <f t="shared" si="19"/>
        <v>0</v>
      </c>
      <c r="P43" s="177">
        <f t="shared" si="19"/>
        <v>0</v>
      </c>
      <c r="Q43" s="177">
        <f t="shared" si="19"/>
        <v>0</v>
      </c>
      <c r="R43" s="177">
        <f t="shared" si="19"/>
        <v>0</v>
      </c>
      <c r="S43" s="177">
        <f t="shared" si="19"/>
        <v>0</v>
      </c>
      <c r="T43" s="177">
        <f t="shared" si="19"/>
        <v>0</v>
      </c>
      <c r="U43" s="177">
        <f t="shared" si="18"/>
        <v>0</v>
      </c>
      <c r="V43" s="177">
        <f t="shared" si="18"/>
        <v>0</v>
      </c>
      <c r="W43" s="177">
        <f t="shared" si="18"/>
        <v>0</v>
      </c>
      <c r="X43" s="177">
        <f t="shared" si="18"/>
        <v>0</v>
      </c>
      <c r="Y43" s="177">
        <f t="shared" si="18"/>
        <v>0</v>
      </c>
      <c r="Z43" s="177">
        <f t="shared" si="18"/>
        <v>0</v>
      </c>
      <c r="AA43" s="177">
        <f t="shared" si="18"/>
        <v>0</v>
      </c>
      <c r="AB43" s="177">
        <f t="shared" si="18"/>
        <v>0</v>
      </c>
      <c r="AC43" s="177">
        <f t="shared" si="18"/>
        <v>0</v>
      </c>
      <c r="AD43" s="177">
        <f t="shared" si="18"/>
        <v>0</v>
      </c>
      <c r="AE43" s="177">
        <f t="shared" si="18"/>
        <v>0</v>
      </c>
      <c r="AF43" s="177">
        <f t="shared" si="18"/>
        <v>0</v>
      </c>
      <c r="AG43" s="177">
        <f t="shared" si="18"/>
        <v>0</v>
      </c>
      <c r="AH43" s="177">
        <f t="shared" si="18"/>
        <v>0</v>
      </c>
      <c r="AI43" s="177">
        <f t="shared" si="18"/>
        <v>0</v>
      </c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4.4" outlineLevel="3">
      <c r="B44" s="170" t="s">
        <v>23</v>
      </c>
      <c r="C44" s="179" t="s">
        <v>701</v>
      </c>
      <c r="D44" s="179" t="s">
        <v>27</v>
      </c>
      <c r="E44" s="176">
        <f t="shared" si="19"/>
        <v>0</v>
      </c>
      <c r="F44" s="178">
        <f t="shared" si="18"/>
        <v>0</v>
      </c>
      <c r="G44" s="178">
        <f t="shared" si="18"/>
        <v>0</v>
      </c>
      <c r="H44" s="178">
        <f t="shared" si="18"/>
        <v>0</v>
      </c>
      <c r="I44" s="178">
        <f t="shared" si="18"/>
        <v>0</v>
      </c>
      <c r="J44" s="178">
        <f t="shared" si="18"/>
        <v>0</v>
      </c>
      <c r="K44" s="178">
        <f t="shared" si="18"/>
        <v>0</v>
      </c>
      <c r="L44" s="178">
        <f t="shared" si="18"/>
        <v>0</v>
      </c>
      <c r="M44" s="178">
        <f t="shared" si="18"/>
        <v>0</v>
      </c>
      <c r="N44" s="178">
        <f t="shared" si="18"/>
        <v>0</v>
      </c>
      <c r="O44" s="178">
        <f t="shared" si="18"/>
        <v>0</v>
      </c>
      <c r="P44" s="178">
        <f t="shared" si="18"/>
        <v>0</v>
      </c>
      <c r="Q44" s="178">
        <f t="shared" si="18"/>
        <v>0</v>
      </c>
      <c r="R44" s="178">
        <f t="shared" si="18"/>
        <v>0</v>
      </c>
      <c r="S44" s="178">
        <f t="shared" si="18"/>
        <v>0</v>
      </c>
      <c r="T44" s="178">
        <f t="shared" si="18"/>
        <v>0</v>
      </c>
      <c r="U44" s="178">
        <f t="shared" si="18"/>
        <v>0</v>
      </c>
      <c r="V44" s="178">
        <f t="shared" si="18"/>
        <v>0</v>
      </c>
      <c r="W44" s="178">
        <f t="shared" si="18"/>
        <v>0</v>
      </c>
      <c r="X44" s="178">
        <f t="shared" si="18"/>
        <v>0</v>
      </c>
      <c r="Y44" s="178">
        <f t="shared" si="18"/>
        <v>0</v>
      </c>
      <c r="Z44" s="178">
        <f t="shared" si="18"/>
        <v>0</v>
      </c>
      <c r="AA44" s="178">
        <f t="shared" si="18"/>
        <v>0</v>
      </c>
      <c r="AB44" s="178">
        <f t="shared" si="18"/>
        <v>0</v>
      </c>
      <c r="AC44" s="178">
        <f t="shared" si="18"/>
        <v>0</v>
      </c>
      <c r="AD44" s="178">
        <f t="shared" si="18"/>
        <v>0</v>
      </c>
      <c r="AE44" s="178">
        <f t="shared" si="18"/>
        <v>0</v>
      </c>
      <c r="AF44" s="178">
        <f t="shared" si="18"/>
        <v>0</v>
      </c>
      <c r="AG44" s="178">
        <f t="shared" si="18"/>
        <v>0</v>
      </c>
      <c r="AH44" s="178">
        <f t="shared" si="18"/>
        <v>0</v>
      </c>
      <c r="AI44" s="178">
        <f t="shared" si="18"/>
        <v>0</v>
      </c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4.4" outlineLevel="1">
      <c r="B45" s="366" t="s">
        <v>28</v>
      </c>
      <c r="C45" s="367"/>
      <c r="D45" s="13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4.4" outlineLevel="2">
      <c r="B46" s="6">
        <v>3</v>
      </c>
      <c r="C46" s="7" t="s">
        <v>29</v>
      </c>
      <c r="D46" s="7" t="s">
        <v>27</v>
      </c>
      <c r="E46" s="112">
        <f t="shared" ref="E46:AI46" si="20">SUM(E47:E49)</f>
        <v>9499.9999999999582</v>
      </c>
      <c r="F46" s="112">
        <f t="shared" si="20"/>
        <v>9499.9999999999582</v>
      </c>
      <c r="G46" s="112">
        <f t="shared" si="20"/>
        <v>9499.9999999999582</v>
      </c>
      <c r="H46" s="112">
        <f t="shared" si="20"/>
        <v>9499.9999999999582</v>
      </c>
      <c r="I46" s="112">
        <f t="shared" si="20"/>
        <v>9499.9999999999582</v>
      </c>
      <c r="J46" s="112">
        <f t="shared" si="20"/>
        <v>0</v>
      </c>
      <c r="K46" s="112">
        <f t="shared" si="20"/>
        <v>0</v>
      </c>
      <c r="L46" s="112">
        <f t="shared" si="20"/>
        <v>0</v>
      </c>
      <c r="M46" s="112">
        <f t="shared" si="20"/>
        <v>0</v>
      </c>
      <c r="N46" s="112">
        <f t="shared" si="20"/>
        <v>0</v>
      </c>
      <c r="O46" s="112">
        <f t="shared" si="20"/>
        <v>0</v>
      </c>
      <c r="P46" s="112">
        <f t="shared" si="20"/>
        <v>0</v>
      </c>
      <c r="Q46" s="112">
        <f t="shared" si="20"/>
        <v>0</v>
      </c>
      <c r="R46" s="112">
        <f t="shared" si="20"/>
        <v>0</v>
      </c>
      <c r="S46" s="112">
        <f t="shared" si="20"/>
        <v>0</v>
      </c>
      <c r="T46" s="112">
        <f t="shared" si="20"/>
        <v>0</v>
      </c>
      <c r="U46" s="112">
        <f t="shared" si="20"/>
        <v>0</v>
      </c>
      <c r="V46" s="112">
        <f t="shared" si="20"/>
        <v>0</v>
      </c>
      <c r="W46" s="112">
        <f t="shared" si="20"/>
        <v>0</v>
      </c>
      <c r="X46" s="112">
        <f t="shared" si="20"/>
        <v>0</v>
      </c>
      <c r="Y46" s="112">
        <f t="shared" si="20"/>
        <v>0</v>
      </c>
      <c r="Z46" s="112">
        <f t="shared" si="20"/>
        <v>0</v>
      </c>
      <c r="AA46" s="112">
        <f t="shared" si="20"/>
        <v>0</v>
      </c>
      <c r="AB46" s="112">
        <f t="shared" si="20"/>
        <v>0</v>
      </c>
      <c r="AC46" s="112">
        <f t="shared" si="20"/>
        <v>0</v>
      </c>
      <c r="AD46" s="112">
        <f t="shared" si="20"/>
        <v>0</v>
      </c>
      <c r="AE46" s="112">
        <f t="shared" si="20"/>
        <v>0</v>
      </c>
      <c r="AF46" s="112">
        <f t="shared" si="20"/>
        <v>0</v>
      </c>
      <c r="AG46" s="112">
        <f t="shared" si="20"/>
        <v>0</v>
      </c>
      <c r="AH46" s="112">
        <f t="shared" si="20"/>
        <v>0</v>
      </c>
      <c r="AI46" s="112">
        <f t="shared" si="20"/>
        <v>47499.999999999789</v>
      </c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4.4" outlineLevel="3">
      <c r="A47" t="s">
        <v>696</v>
      </c>
      <c r="B47" s="174" t="s">
        <v>33</v>
      </c>
      <c r="C47" s="175" t="s">
        <v>699</v>
      </c>
      <c r="D47" s="175" t="s">
        <v>27</v>
      </c>
      <c r="E47" s="176">
        <f>E32*2.5*1000</f>
        <v>9499.9999999999582</v>
      </c>
      <c r="F47" s="176">
        <f t="shared" ref="F47:AI49" si="21">F32*2.5*1000</f>
        <v>9499.9999999999582</v>
      </c>
      <c r="G47" s="176">
        <f t="shared" si="21"/>
        <v>9499.9999999999582</v>
      </c>
      <c r="H47" s="176">
        <f t="shared" si="21"/>
        <v>9499.9999999999582</v>
      </c>
      <c r="I47" s="176">
        <f t="shared" si="21"/>
        <v>9499.9999999999582</v>
      </c>
      <c r="J47" s="177">
        <f t="shared" si="21"/>
        <v>0</v>
      </c>
      <c r="K47" s="177">
        <f t="shared" si="21"/>
        <v>0</v>
      </c>
      <c r="L47" s="177">
        <f t="shared" si="21"/>
        <v>0</v>
      </c>
      <c r="M47" s="177">
        <f t="shared" si="21"/>
        <v>0</v>
      </c>
      <c r="N47" s="177">
        <f t="shared" si="21"/>
        <v>0</v>
      </c>
      <c r="O47" s="177">
        <f t="shared" si="21"/>
        <v>0</v>
      </c>
      <c r="P47" s="177">
        <f t="shared" si="21"/>
        <v>0</v>
      </c>
      <c r="Q47" s="177">
        <f t="shared" si="21"/>
        <v>0</v>
      </c>
      <c r="R47" s="177">
        <f t="shared" si="21"/>
        <v>0</v>
      </c>
      <c r="S47" s="177">
        <f t="shared" si="21"/>
        <v>0</v>
      </c>
      <c r="T47" s="177">
        <f t="shared" si="21"/>
        <v>0</v>
      </c>
      <c r="U47" s="177">
        <f t="shared" si="21"/>
        <v>0</v>
      </c>
      <c r="V47" s="177">
        <f t="shared" si="21"/>
        <v>0</v>
      </c>
      <c r="W47" s="177">
        <f t="shared" si="21"/>
        <v>0</v>
      </c>
      <c r="X47" s="177">
        <f t="shared" si="21"/>
        <v>0</v>
      </c>
      <c r="Y47" s="177">
        <f t="shared" si="21"/>
        <v>0</v>
      </c>
      <c r="Z47" s="177">
        <f t="shared" si="21"/>
        <v>0</v>
      </c>
      <c r="AA47" s="177">
        <f t="shared" si="21"/>
        <v>0</v>
      </c>
      <c r="AB47" s="177">
        <f t="shared" si="21"/>
        <v>0</v>
      </c>
      <c r="AC47" s="177">
        <f t="shared" si="21"/>
        <v>0</v>
      </c>
      <c r="AD47" s="177">
        <f t="shared" si="21"/>
        <v>0</v>
      </c>
      <c r="AE47" s="177">
        <f t="shared" si="21"/>
        <v>0</v>
      </c>
      <c r="AF47" s="177">
        <f t="shared" si="21"/>
        <v>0</v>
      </c>
      <c r="AG47" s="177">
        <f t="shared" si="21"/>
        <v>0</v>
      </c>
      <c r="AH47" s="177">
        <f t="shared" si="21"/>
        <v>0</v>
      </c>
      <c r="AI47" s="177">
        <f t="shared" si="21"/>
        <v>47499.999999999789</v>
      </c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4.4" outlineLevel="3">
      <c r="A48" t="s">
        <v>696</v>
      </c>
      <c r="B48" s="174" t="s">
        <v>34</v>
      </c>
      <c r="C48" s="175" t="s">
        <v>700</v>
      </c>
      <c r="D48" s="175" t="s">
        <v>27</v>
      </c>
      <c r="E48" s="178">
        <f t="shared" ref="E48:T49" si="22">E33*2.5*1000</f>
        <v>0</v>
      </c>
      <c r="F48" s="176">
        <f t="shared" si="22"/>
        <v>0</v>
      </c>
      <c r="G48" s="178">
        <f t="shared" si="22"/>
        <v>0</v>
      </c>
      <c r="H48" s="178">
        <f t="shared" si="22"/>
        <v>0</v>
      </c>
      <c r="I48" s="178">
        <f t="shared" si="22"/>
        <v>0</v>
      </c>
      <c r="J48" s="177">
        <f t="shared" si="22"/>
        <v>0</v>
      </c>
      <c r="K48" s="177">
        <f t="shared" si="22"/>
        <v>0</v>
      </c>
      <c r="L48" s="177">
        <f t="shared" si="22"/>
        <v>0</v>
      </c>
      <c r="M48" s="177">
        <f t="shared" si="22"/>
        <v>0</v>
      </c>
      <c r="N48" s="177">
        <f t="shared" si="22"/>
        <v>0</v>
      </c>
      <c r="O48" s="177">
        <f t="shared" si="22"/>
        <v>0</v>
      </c>
      <c r="P48" s="177">
        <f t="shared" si="22"/>
        <v>0</v>
      </c>
      <c r="Q48" s="177">
        <f t="shared" si="22"/>
        <v>0</v>
      </c>
      <c r="R48" s="177">
        <f t="shared" si="22"/>
        <v>0</v>
      </c>
      <c r="S48" s="177">
        <f t="shared" si="22"/>
        <v>0</v>
      </c>
      <c r="T48" s="177">
        <f t="shared" si="22"/>
        <v>0</v>
      </c>
      <c r="U48" s="177">
        <f t="shared" si="21"/>
        <v>0</v>
      </c>
      <c r="V48" s="177">
        <f t="shared" si="21"/>
        <v>0</v>
      </c>
      <c r="W48" s="177">
        <f t="shared" si="21"/>
        <v>0</v>
      </c>
      <c r="X48" s="177">
        <f t="shared" si="21"/>
        <v>0</v>
      </c>
      <c r="Y48" s="177">
        <f t="shared" si="21"/>
        <v>0</v>
      </c>
      <c r="Z48" s="177">
        <f t="shared" si="21"/>
        <v>0</v>
      </c>
      <c r="AA48" s="177">
        <f t="shared" si="21"/>
        <v>0</v>
      </c>
      <c r="AB48" s="177">
        <f t="shared" si="21"/>
        <v>0</v>
      </c>
      <c r="AC48" s="177">
        <f t="shared" si="21"/>
        <v>0</v>
      </c>
      <c r="AD48" s="177">
        <f t="shared" si="21"/>
        <v>0</v>
      </c>
      <c r="AE48" s="177">
        <f t="shared" si="21"/>
        <v>0</v>
      </c>
      <c r="AF48" s="177">
        <f t="shared" si="21"/>
        <v>0</v>
      </c>
      <c r="AG48" s="177">
        <f t="shared" si="21"/>
        <v>0</v>
      </c>
      <c r="AH48" s="177">
        <f t="shared" si="21"/>
        <v>0</v>
      </c>
      <c r="AI48" s="177">
        <f t="shared" si="21"/>
        <v>0</v>
      </c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4.4" outlineLevel="3">
      <c r="B49" s="170" t="s">
        <v>35</v>
      </c>
      <c r="C49" s="179" t="s">
        <v>701</v>
      </c>
      <c r="D49" s="179" t="s">
        <v>27</v>
      </c>
      <c r="E49" s="176">
        <f t="shared" si="22"/>
        <v>0</v>
      </c>
      <c r="F49" s="178">
        <f t="shared" si="21"/>
        <v>0</v>
      </c>
      <c r="G49" s="178">
        <f t="shared" si="21"/>
        <v>0</v>
      </c>
      <c r="H49" s="178">
        <f t="shared" si="21"/>
        <v>0</v>
      </c>
      <c r="I49" s="178">
        <f t="shared" si="21"/>
        <v>0</v>
      </c>
      <c r="J49" s="178">
        <f t="shared" si="21"/>
        <v>0</v>
      </c>
      <c r="K49" s="178">
        <f t="shared" si="21"/>
        <v>0</v>
      </c>
      <c r="L49" s="178">
        <f t="shared" si="21"/>
        <v>0</v>
      </c>
      <c r="M49" s="178">
        <f t="shared" si="21"/>
        <v>0</v>
      </c>
      <c r="N49" s="178">
        <f t="shared" si="21"/>
        <v>0</v>
      </c>
      <c r="O49" s="178">
        <f t="shared" si="21"/>
        <v>0</v>
      </c>
      <c r="P49" s="178">
        <f t="shared" si="21"/>
        <v>0</v>
      </c>
      <c r="Q49" s="178">
        <f t="shared" si="21"/>
        <v>0</v>
      </c>
      <c r="R49" s="178">
        <f t="shared" si="21"/>
        <v>0</v>
      </c>
      <c r="S49" s="178">
        <f t="shared" si="21"/>
        <v>0</v>
      </c>
      <c r="T49" s="178">
        <f t="shared" si="21"/>
        <v>0</v>
      </c>
      <c r="U49" s="178">
        <f t="shared" si="21"/>
        <v>0</v>
      </c>
      <c r="V49" s="178">
        <f t="shared" si="21"/>
        <v>0</v>
      </c>
      <c r="W49" s="178">
        <f t="shared" si="21"/>
        <v>0</v>
      </c>
      <c r="X49" s="178">
        <f t="shared" si="21"/>
        <v>0</v>
      </c>
      <c r="Y49" s="178">
        <f t="shared" si="21"/>
        <v>0</v>
      </c>
      <c r="Z49" s="178">
        <f t="shared" si="21"/>
        <v>0</v>
      </c>
      <c r="AA49" s="178">
        <f t="shared" si="21"/>
        <v>0</v>
      </c>
      <c r="AB49" s="178">
        <f t="shared" si="21"/>
        <v>0</v>
      </c>
      <c r="AC49" s="178">
        <f t="shared" si="21"/>
        <v>0</v>
      </c>
      <c r="AD49" s="178">
        <f t="shared" si="21"/>
        <v>0</v>
      </c>
      <c r="AE49" s="178">
        <f t="shared" si="21"/>
        <v>0</v>
      </c>
      <c r="AF49" s="178">
        <f t="shared" si="21"/>
        <v>0</v>
      </c>
      <c r="AG49" s="178">
        <f t="shared" si="21"/>
        <v>0</v>
      </c>
      <c r="AH49" s="178">
        <f t="shared" si="21"/>
        <v>0</v>
      </c>
      <c r="AI49" s="178">
        <f t="shared" si="21"/>
        <v>0</v>
      </c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4.4">
      <c r="B50" s="368" t="s">
        <v>30</v>
      </c>
      <c r="C50" s="369"/>
      <c r="D50" s="53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4.4" outlineLevel="1">
      <c r="B51" s="366" t="s">
        <v>31</v>
      </c>
      <c r="C51" s="367"/>
      <c r="D51" s="14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1" t="s">
        <v>6</v>
      </c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4.4" outlineLevel="2">
      <c r="B52" s="6">
        <v>1</v>
      </c>
      <c r="C52" s="7" t="s">
        <v>244</v>
      </c>
      <c r="D52" s="7" t="s">
        <v>10</v>
      </c>
      <c r="E52" s="112">
        <f>E53+E54+E55</f>
        <v>0</v>
      </c>
      <c r="F52" s="112">
        <f t="shared" ref="F52:AI52" si="23">F53+F54+F55</f>
        <v>0.8</v>
      </c>
      <c r="G52" s="112">
        <f t="shared" si="23"/>
        <v>0</v>
      </c>
      <c r="H52" s="112">
        <f t="shared" si="23"/>
        <v>0</v>
      </c>
      <c r="I52" s="112">
        <f t="shared" si="23"/>
        <v>0</v>
      </c>
      <c r="J52" s="112">
        <f t="shared" si="23"/>
        <v>0</v>
      </c>
      <c r="K52" s="112">
        <f t="shared" si="23"/>
        <v>0</v>
      </c>
      <c r="L52" s="112">
        <f t="shared" si="23"/>
        <v>0</v>
      </c>
      <c r="M52" s="112">
        <f t="shared" si="23"/>
        <v>0</v>
      </c>
      <c r="N52" s="112">
        <f t="shared" si="23"/>
        <v>0</v>
      </c>
      <c r="O52" s="112">
        <f t="shared" si="23"/>
        <v>0</v>
      </c>
      <c r="P52" s="112">
        <f t="shared" si="23"/>
        <v>0</v>
      </c>
      <c r="Q52" s="112">
        <f t="shared" si="23"/>
        <v>0</v>
      </c>
      <c r="R52" s="112">
        <f t="shared" si="23"/>
        <v>0</v>
      </c>
      <c r="S52" s="112">
        <f t="shared" si="23"/>
        <v>0</v>
      </c>
      <c r="T52" s="112">
        <f t="shared" si="23"/>
        <v>0</v>
      </c>
      <c r="U52" s="112">
        <f t="shared" si="23"/>
        <v>0</v>
      </c>
      <c r="V52" s="112">
        <f t="shared" si="23"/>
        <v>0</v>
      </c>
      <c r="W52" s="112">
        <f t="shared" si="23"/>
        <v>0</v>
      </c>
      <c r="X52" s="112">
        <f t="shared" si="23"/>
        <v>0</v>
      </c>
      <c r="Y52" s="112">
        <f t="shared" si="23"/>
        <v>0</v>
      </c>
      <c r="Z52" s="112">
        <f t="shared" si="23"/>
        <v>0</v>
      </c>
      <c r="AA52" s="112">
        <f t="shared" si="23"/>
        <v>0</v>
      </c>
      <c r="AB52" s="112">
        <f t="shared" si="23"/>
        <v>0</v>
      </c>
      <c r="AC52" s="112">
        <f t="shared" si="23"/>
        <v>0</v>
      </c>
      <c r="AD52" s="112">
        <f t="shared" si="23"/>
        <v>0</v>
      </c>
      <c r="AE52" s="112">
        <f t="shared" si="23"/>
        <v>0</v>
      </c>
      <c r="AF52" s="112">
        <f t="shared" si="23"/>
        <v>0</v>
      </c>
      <c r="AG52" s="112">
        <f t="shared" si="23"/>
        <v>0</v>
      </c>
      <c r="AH52" s="112">
        <f t="shared" si="23"/>
        <v>0</v>
      </c>
      <c r="AI52" s="112">
        <f t="shared" si="23"/>
        <v>0.8</v>
      </c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ht="14.4" outlineLevel="3">
      <c r="A53" t="s">
        <v>696</v>
      </c>
      <c r="B53" s="174" t="s">
        <v>9</v>
      </c>
      <c r="C53" s="175" t="s">
        <v>699</v>
      </c>
      <c r="D53" s="175" t="s">
        <v>10</v>
      </c>
      <c r="E53" s="176"/>
      <c r="F53" s="176"/>
      <c r="G53" s="176"/>
      <c r="H53" s="176"/>
      <c r="I53" s="176"/>
      <c r="J53" s="177"/>
      <c r="K53" s="177"/>
      <c r="L53" s="177"/>
      <c r="M53" s="177"/>
      <c r="N53" s="177"/>
      <c r="O53" s="177"/>
      <c r="P53" s="177"/>
      <c r="Q53" s="180">
        <f>1070/1000*0</f>
        <v>0</v>
      </c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>
        <f t="shared" ref="AI53:AI55" si="24">SUM(E53:AH53)</f>
        <v>0</v>
      </c>
      <c r="AJ53" s="10"/>
      <c r="AK53" s="10" t="s">
        <v>697</v>
      </c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ht="14.4" outlineLevel="3">
      <c r="A54" t="s">
        <v>696</v>
      </c>
      <c r="B54" s="174" t="s">
        <v>11</v>
      </c>
      <c r="C54" s="175" t="s">
        <v>700</v>
      </c>
      <c r="D54" s="175" t="s">
        <v>10</v>
      </c>
      <c r="E54" s="178"/>
      <c r="F54" s="180">
        <f>1240/1000*0</f>
        <v>0</v>
      </c>
      <c r="G54" s="178"/>
      <c r="H54" s="178"/>
      <c r="I54" s="178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>
        <f t="shared" si="24"/>
        <v>0</v>
      </c>
      <c r="AJ54" s="10"/>
      <c r="AK54" s="10" t="s">
        <v>697</v>
      </c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ht="14.4" outlineLevel="3">
      <c r="B55" s="170" t="s">
        <v>12</v>
      </c>
      <c r="C55" s="179" t="s">
        <v>701</v>
      </c>
      <c r="D55" s="179" t="s">
        <v>10</v>
      </c>
      <c r="E55" s="176"/>
      <c r="F55" s="176">
        <f>800/1000</f>
        <v>0.8</v>
      </c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>
        <f t="shared" si="24"/>
        <v>0.8</v>
      </c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ht="14.4" outlineLevel="2">
      <c r="B56" s="6">
        <v>2</v>
      </c>
      <c r="C56" s="7" t="s">
        <v>32</v>
      </c>
      <c r="D56" s="7" t="s">
        <v>10</v>
      </c>
      <c r="E56" s="112">
        <f t="shared" ref="E56:AH56" si="25">SUM(E57:E59)</f>
        <v>0</v>
      </c>
      <c r="F56" s="112">
        <f t="shared" si="25"/>
        <v>2.6799999999999899</v>
      </c>
      <c r="G56" s="112">
        <f t="shared" si="25"/>
        <v>0</v>
      </c>
      <c r="H56" s="112">
        <f t="shared" si="25"/>
        <v>0</v>
      </c>
      <c r="I56" s="112">
        <f t="shared" si="25"/>
        <v>0</v>
      </c>
      <c r="J56" s="112">
        <f t="shared" si="25"/>
        <v>0</v>
      </c>
      <c r="K56" s="112">
        <f t="shared" si="25"/>
        <v>0</v>
      </c>
      <c r="L56" s="112">
        <f t="shared" si="25"/>
        <v>0</v>
      </c>
      <c r="M56" s="112">
        <f t="shared" si="25"/>
        <v>0</v>
      </c>
      <c r="N56" s="112">
        <f t="shared" si="25"/>
        <v>0</v>
      </c>
      <c r="O56" s="112">
        <f t="shared" si="25"/>
        <v>0</v>
      </c>
      <c r="P56" s="112">
        <f t="shared" si="25"/>
        <v>0</v>
      </c>
      <c r="Q56" s="112">
        <f t="shared" si="25"/>
        <v>0</v>
      </c>
      <c r="R56" s="112">
        <f t="shared" si="25"/>
        <v>0</v>
      </c>
      <c r="S56" s="112">
        <f t="shared" si="25"/>
        <v>0</v>
      </c>
      <c r="T56" s="112">
        <f t="shared" si="25"/>
        <v>0</v>
      </c>
      <c r="U56" s="112">
        <f t="shared" si="25"/>
        <v>0</v>
      </c>
      <c r="V56" s="112">
        <f t="shared" si="25"/>
        <v>0</v>
      </c>
      <c r="W56" s="112">
        <f t="shared" si="25"/>
        <v>0</v>
      </c>
      <c r="X56" s="112">
        <f t="shared" si="25"/>
        <v>0</v>
      </c>
      <c r="Y56" s="112">
        <f t="shared" si="25"/>
        <v>0</v>
      </c>
      <c r="Z56" s="112">
        <f t="shared" si="25"/>
        <v>0</v>
      </c>
      <c r="AA56" s="112">
        <f t="shared" si="25"/>
        <v>0</v>
      </c>
      <c r="AB56" s="112">
        <f t="shared" si="25"/>
        <v>0</v>
      </c>
      <c r="AC56" s="112">
        <f t="shared" si="25"/>
        <v>0</v>
      </c>
      <c r="AD56" s="112">
        <f t="shared" si="25"/>
        <v>0</v>
      </c>
      <c r="AE56" s="112">
        <f t="shared" si="25"/>
        <v>0</v>
      </c>
      <c r="AF56" s="112">
        <f t="shared" si="25"/>
        <v>0</v>
      </c>
      <c r="AG56" s="112">
        <f t="shared" si="25"/>
        <v>0</v>
      </c>
      <c r="AH56" s="112">
        <f t="shared" si="25"/>
        <v>0</v>
      </c>
      <c r="AI56" s="112">
        <f>SUM(AI58:AI59)</f>
        <v>2.6799999999999899</v>
      </c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ht="14.4" outlineLevel="3">
      <c r="A57" t="s">
        <v>696</v>
      </c>
      <c r="B57" s="174" t="s">
        <v>21</v>
      </c>
      <c r="C57" s="175" t="s">
        <v>699</v>
      </c>
      <c r="D57" s="175" t="s">
        <v>10</v>
      </c>
      <c r="E57" s="176"/>
      <c r="F57" s="176"/>
      <c r="G57" s="176"/>
      <c r="H57" s="176"/>
      <c r="I57" s="176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>
        <f t="shared" ref="AI57:AI59" si="26">SUM(E57:AH57)</f>
        <v>0</v>
      </c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ht="14.4" outlineLevel="3">
      <c r="A58" t="s">
        <v>696</v>
      </c>
      <c r="B58" s="174" t="s">
        <v>22</v>
      </c>
      <c r="C58" s="175" t="s">
        <v>700</v>
      </c>
      <c r="D58" s="175" t="s">
        <v>10</v>
      </c>
      <c r="E58" s="178"/>
      <c r="F58" s="176">
        <f>(71.7-71.36)*2</f>
        <v>0.68000000000000682</v>
      </c>
      <c r="G58" s="178"/>
      <c r="H58" s="178"/>
      <c r="I58" s="178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>
        <f t="shared" si="26"/>
        <v>0.68000000000000682</v>
      </c>
      <c r="AJ58" s="10"/>
      <c r="AK58" s="10" t="s">
        <v>702</v>
      </c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ht="14.4" outlineLevel="3">
      <c r="B59" s="170" t="s">
        <v>23</v>
      </c>
      <c r="C59" s="179" t="s">
        <v>701</v>
      </c>
      <c r="D59" s="179" t="s">
        <v>10</v>
      </c>
      <c r="E59" s="176"/>
      <c r="F59" s="176">
        <f>(73.1-71.7)*2-$AI$55</f>
        <v>1.9999999999999829</v>
      </c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8">
        <f t="shared" si="26"/>
        <v>1.9999999999999829</v>
      </c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ht="14.4" outlineLevel="2">
      <c r="B60" s="6">
        <v>3</v>
      </c>
      <c r="C60" s="7" t="s">
        <v>532</v>
      </c>
      <c r="D60" s="7" t="s">
        <v>10</v>
      </c>
      <c r="E60" s="112">
        <f>E61+E62+E63</f>
        <v>0</v>
      </c>
      <c r="F60" s="112">
        <f t="shared" ref="F60:AI60" si="27">F61+F62+F63</f>
        <v>0</v>
      </c>
      <c r="G60" s="112">
        <f t="shared" si="27"/>
        <v>0</v>
      </c>
      <c r="H60" s="112">
        <f t="shared" si="27"/>
        <v>0</v>
      </c>
      <c r="I60" s="112">
        <f t="shared" si="27"/>
        <v>0</v>
      </c>
      <c r="J60" s="112">
        <f t="shared" si="27"/>
        <v>0</v>
      </c>
      <c r="K60" s="112">
        <f t="shared" si="27"/>
        <v>0</v>
      </c>
      <c r="L60" s="112">
        <f t="shared" si="27"/>
        <v>0</v>
      </c>
      <c r="M60" s="112">
        <f t="shared" si="27"/>
        <v>0</v>
      </c>
      <c r="N60" s="112">
        <f t="shared" si="27"/>
        <v>0</v>
      </c>
      <c r="O60" s="112">
        <f t="shared" si="27"/>
        <v>0</v>
      </c>
      <c r="P60" s="112">
        <f t="shared" si="27"/>
        <v>0</v>
      </c>
      <c r="Q60" s="112">
        <f t="shared" si="27"/>
        <v>0</v>
      </c>
      <c r="R60" s="112">
        <f t="shared" si="27"/>
        <v>0</v>
      </c>
      <c r="S60" s="112">
        <f t="shared" si="27"/>
        <v>0</v>
      </c>
      <c r="T60" s="112">
        <f t="shared" si="27"/>
        <v>0</v>
      </c>
      <c r="U60" s="112">
        <f t="shared" si="27"/>
        <v>0</v>
      </c>
      <c r="V60" s="112">
        <f t="shared" si="27"/>
        <v>0</v>
      </c>
      <c r="W60" s="112">
        <f t="shared" si="27"/>
        <v>0</v>
      </c>
      <c r="X60" s="112">
        <f t="shared" si="27"/>
        <v>0</v>
      </c>
      <c r="Y60" s="112">
        <f t="shared" si="27"/>
        <v>0</v>
      </c>
      <c r="Z60" s="112">
        <f t="shared" si="27"/>
        <v>0</v>
      </c>
      <c r="AA60" s="112">
        <f t="shared" si="27"/>
        <v>0</v>
      </c>
      <c r="AB60" s="112">
        <f t="shared" si="27"/>
        <v>0</v>
      </c>
      <c r="AC60" s="112">
        <f t="shared" si="27"/>
        <v>0</v>
      </c>
      <c r="AD60" s="112">
        <f t="shared" si="27"/>
        <v>0</v>
      </c>
      <c r="AE60" s="112">
        <f t="shared" si="27"/>
        <v>0</v>
      </c>
      <c r="AF60" s="112">
        <f t="shared" si="27"/>
        <v>0</v>
      </c>
      <c r="AG60" s="112">
        <f t="shared" si="27"/>
        <v>0</v>
      </c>
      <c r="AH60" s="112">
        <f t="shared" si="27"/>
        <v>0</v>
      </c>
      <c r="AI60" s="112">
        <f t="shared" si="27"/>
        <v>0</v>
      </c>
      <c r="AK60" s="5"/>
    </row>
    <row r="61" spans="1:52" ht="14.4" outlineLevel="3">
      <c r="A61" t="s">
        <v>696</v>
      </c>
      <c r="B61" s="174" t="s">
        <v>33</v>
      </c>
      <c r="C61" s="175" t="s">
        <v>699</v>
      </c>
      <c r="D61" s="175" t="s">
        <v>10</v>
      </c>
      <c r="E61" s="176"/>
      <c r="F61" s="176"/>
      <c r="G61" s="176"/>
      <c r="H61" s="176"/>
      <c r="I61" s="176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>
        <f t="shared" ref="AI61:AI63" si="28">SUM(E61:AH61)</f>
        <v>0</v>
      </c>
    </row>
    <row r="62" spans="1:52" ht="14.4" outlineLevel="3">
      <c r="A62" t="s">
        <v>696</v>
      </c>
      <c r="B62" s="174" t="s">
        <v>34</v>
      </c>
      <c r="C62" s="175" t="s">
        <v>700</v>
      </c>
      <c r="D62" s="175" t="s">
        <v>10</v>
      </c>
      <c r="E62" s="178"/>
      <c r="F62" s="176"/>
      <c r="G62" s="178"/>
      <c r="H62" s="178"/>
      <c r="I62" s="178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>
        <f t="shared" si="28"/>
        <v>0</v>
      </c>
    </row>
    <row r="63" spans="1:52" ht="14.4" outlineLevel="3">
      <c r="B63" s="170" t="s">
        <v>35</v>
      </c>
      <c r="C63" s="179" t="s">
        <v>701</v>
      </c>
      <c r="D63" s="179" t="s">
        <v>10</v>
      </c>
      <c r="E63" s="116"/>
      <c r="F63" s="116"/>
      <c r="G63" s="116"/>
      <c r="H63" s="116"/>
      <c r="I63" s="116"/>
      <c r="J63" s="116"/>
      <c r="K63" s="116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7">
        <f t="shared" si="28"/>
        <v>0</v>
      </c>
    </row>
    <row r="64" spans="1:52" ht="14.4" outlineLevel="2">
      <c r="B64" s="6">
        <v>4</v>
      </c>
      <c r="C64" s="7" t="s">
        <v>533</v>
      </c>
      <c r="D64" s="7" t="s">
        <v>10</v>
      </c>
      <c r="E64" s="112">
        <f>E65+E66+E67</f>
        <v>0</v>
      </c>
      <c r="F64" s="112">
        <f t="shared" ref="F64:AI64" si="29">F65+F66+F67</f>
        <v>0</v>
      </c>
      <c r="G64" s="112">
        <f t="shared" si="29"/>
        <v>0</v>
      </c>
      <c r="H64" s="112">
        <f t="shared" si="29"/>
        <v>0</v>
      </c>
      <c r="I64" s="112">
        <f t="shared" si="29"/>
        <v>0</v>
      </c>
      <c r="J64" s="112">
        <f t="shared" si="29"/>
        <v>0</v>
      </c>
      <c r="K64" s="112">
        <f t="shared" si="29"/>
        <v>0</v>
      </c>
      <c r="L64" s="112">
        <f t="shared" si="29"/>
        <v>0</v>
      </c>
      <c r="M64" s="112">
        <f t="shared" si="29"/>
        <v>0</v>
      </c>
      <c r="N64" s="112">
        <f t="shared" si="29"/>
        <v>0</v>
      </c>
      <c r="O64" s="112">
        <f t="shared" si="29"/>
        <v>0</v>
      </c>
      <c r="P64" s="112">
        <f t="shared" si="29"/>
        <v>0</v>
      </c>
      <c r="Q64" s="112">
        <f t="shared" si="29"/>
        <v>0</v>
      </c>
      <c r="R64" s="112">
        <f t="shared" si="29"/>
        <v>0</v>
      </c>
      <c r="S64" s="112">
        <f t="shared" si="29"/>
        <v>0</v>
      </c>
      <c r="T64" s="112">
        <f t="shared" si="29"/>
        <v>0</v>
      </c>
      <c r="U64" s="112">
        <f t="shared" si="29"/>
        <v>0</v>
      </c>
      <c r="V64" s="112">
        <f t="shared" si="29"/>
        <v>0</v>
      </c>
      <c r="W64" s="112">
        <f t="shared" si="29"/>
        <v>0</v>
      </c>
      <c r="X64" s="112">
        <f t="shared" si="29"/>
        <v>0</v>
      </c>
      <c r="Y64" s="112">
        <f t="shared" si="29"/>
        <v>0</v>
      </c>
      <c r="Z64" s="112">
        <f t="shared" si="29"/>
        <v>0</v>
      </c>
      <c r="AA64" s="112">
        <f t="shared" si="29"/>
        <v>0</v>
      </c>
      <c r="AB64" s="112">
        <f t="shared" si="29"/>
        <v>0</v>
      </c>
      <c r="AC64" s="112">
        <f t="shared" si="29"/>
        <v>0</v>
      </c>
      <c r="AD64" s="112">
        <f t="shared" si="29"/>
        <v>0</v>
      </c>
      <c r="AE64" s="112">
        <f t="shared" si="29"/>
        <v>0</v>
      </c>
      <c r="AF64" s="112">
        <f t="shared" si="29"/>
        <v>0</v>
      </c>
      <c r="AG64" s="112">
        <f t="shared" si="29"/>
        <v>0</v>
      </c>
      <c r="AH64" s="112">
        <f t="shared" si="29"/>
        <v>0</v>
      </c>
      <c r="AI64" s="112">
        <f t="shared" si="29"/>
        <v>0</v>
      </c>
      <c r="AK64" s="5"/>
    </row>
    <row r="65" spans="1:52" ht="14.4" outlineLevel="3">
      <c r="A65" t="s">
        <v>696</v>
      </c>
      <c r="B65" s="174" t="s">
        <v>36</v>
      </c>
      <c r="C65" s="175" t="s">
        <v>699</v>
      </c>
      <c r="D65" s="175" t="s">
        <v>10</v>
      </c>
      <c r="E65" s="176"/>
      <c r="F65" s="176"/>
      <c r="G65" s="176"/>
      <c r="H65" s="176"/>
      <c r="I65" s="176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>
        <f t="shared" ref="AI65:AI66" si="30">SUM(E65:AH65)</f>
        <v>0</v>
      </c>
    </row>
    <row r="66" spans="1:52" ht="14.4" outlineLevel="3">
      <c r="A66" t="s">
        <v>696</v>
      </c>
      <c r="B66" s="174" t="s">
        <v>37</v>
      </c>
      <c r="C66" s="175" t="s">
        <v>700</v>
      </c>
      <c r="D66" s="175" t="s">
        <v>10</v>
      </c>
      <c r="E66" s="178"/>
      <c r="F66" s="176"/>
      <c r="G66" s="178"/>
      <c r="H66" s="178"/>
      <c r="I66" s="178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>
        <f t="shared" si="30"/>
        <v>0</v>
      </c>
    </row>
    <row r="67" spans="1:52" ht="14.4" outlineLevel="3">
      <c r="B67" s="170" t="s">
        <v>38</v>
      </c>
      <c r="C67" s="179" t="s">
        <v>701</v>
      </c>
      <c r="D67" s="179" t="s">
        <v>10</v>
      </c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7">
        <f t="shared" ref="AI67" si="31">SUM(E67:AH67)</f>
        <v>0</v>
      </c>
    </row>
    <row r="68" spans="1:52" ht="14.4" outlineLevel="2">
      <c r="B68" s="6">
        <v>5</v>
      </c>
      <c r="C68" s="7" t="s">
        <v>534</v>
      </c>
      <c r="D68" s="7" t="s">
        <v>10</v>
      </c>
      <c r="E68" s="112">
        <f>E69+E70+E71</f>
        <v>0</v>
      </c>
      <c r="F68" s="112">
        <f t="shared" ref="F68:AI68" si="32">F69+F70+F71</f>
        <v>0</v>
      </c>
      <c r="G68" s="112">
        <f t="shared" si="32"/>
        <v>0</v>
      </c>
      <c r="H68" s="112">
        <f t="shared" si="32"/>
        <v>0</v>
      </c>
      <c r="I68" s="112">
        <f t="shared" si="32"/>
        <v>0</v>
      </c>
      <c r="J68" s="112">
        <f t="shared" si="32"/>
        <v>0</v>
      </c>
      <c r="K68" s="112">
        <f t="shared" si="32"/>
        <v>0</v>
      </c>
      <c r="L68" s="112">
        <f t="shared" si="32"/>
        <v>0</v>
      </c>
      <c r="M68" s="112">
        <f t="shared" si="32"/>
        <v>0</v>
      </c>
      <c r="N68" s="112">
        <f t="shared" si="32"/>
        <v>0</v>
      </c>
      <c r="O68" s="112">
        <f t="shared" si="32"/>
        <v>0</v>
      </c>
      <c r="P68" s="112">
        <f t="shared" si="32"/>
        <v>0</v>
      </c>
      <c r="Q68" s="112">
        <f t="shared" si="32"/>
        <v>0</v>
      </c>
      <c r="R68" s="112">
        <f t="shared" si="32"/>
        <v>0</v>
      </c>
      <c r="S68" s="112">
        <f t="shared" si="32"/>
        <v>0</v>
      </c>
      <c r="T68" s="112">
        <f t="shared" si="32"/>
        <v>0</v>
      </c>
      <c r="U68" s="112">
        <f t="shared" si="32"/>
        <v>0</v>
      </c>
      <c r="V68" s="112">
        <f t="shared" si="32"/>
        <v>0</v>
      </c>
      <c r="W68" s="112">
        <f t="shared" si="32"/>
        <v>0</v>
      </c>
      <c r="X68" s="112">
        <f t="shared" si="32"/>
        <v>0</v>
      </c>
      <c r="Y68" s="112">
        <f t="shared" si="32"/>
        <v>0</v>
      </c>
      <c r="Z68" s="112">
        <f t="shared" si="32"/>
        <v>0</v>
      </c>
      <c r="AA68" s="112">
        <f t="shared" si="32"/>
        <v>0</v>
      </c>
      <c r="AB68" s="112">
        <f t="shared" si="32"/>
        <v>0</v>
      </c>
      <c r="AC68" s="112">
        <f t="shared" si="32"/>
        <v>0</v>
      </c>
      <c r="AD68" s="112">
        <f t="shared" si="32"/>
        <v>0</v>
      </c>
      <c r="AE68" s="112">
        <f t="shared" si="32"/>
        <v>0</v>
      </c>
      <c r="AF68" s="112">
        <f t="shared" si="32"/>
        <v>0</v>
      </c>
      <c r="AG68" s="112">
        <f t="shared" si="32"/>
        <v>0</v>
      </c>
      <c r="AH68" s="112">
        <f t="shared" si="32"/>
        <v>0</v>
      </c>
      <c r="AI68" s="112">
        <f t="shared" si="32"/>
        <v>0</v>
      </c>
    </row>
    <row r="69" spans="1:52" ht="14.4" outlineLevel="3">
      <c r="A69" t="s">
        <v>696</v>
      </c>
      <c r="B69" s="174" t="s">
        <v>39</v>
      </c>
      <c r="C69" s="175" t="s">
        <v>699</v>
      </c>
      <c r="D69" s="175" t="s">
        <v>10</v>
      </c>
      <c r="E69" s="176"/>
      <c r="F69" s="176"/>
      <c r="G69" s="176"/>
      <c r="H69" s="176"/>
      <c r="I69" s="176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>
        <f>SUM(E69:AH69)</f>
        <v>0</v>
      </c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 ht="14.4" outlineLevel="3">
      <c r="A70" t="s">
        <v>696</v>
      </c>
      <c r="B70" s="174" t="s">
        <v>40</v>
      </c>
      <c r="C70" s="175" t="s">
        <v>700</v>
      </c>
      <c r="D70" s="175" t="s">
        <v>10</v>
      </c>
      <c r="E70" s="178"/>
      <c r="F70" s="176"/>
      <c r="G70" s="178"/>
      <c r="H70" s="178"/>
      <c r="I70" s="178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>
        <f>SUM(E70:AH70)</f>
        <v>0</v>
      </c>
    </row>
    <row r="71" spans="1:52" ht="14.4" outlineLevel="3">
      <c r="B71" s="170" t="s">
        <v>41</v>
      </c>
      <c r="C71" s="179" t="s">
        <v>701</v>
      </c>
      <c r="D71" s="179" t="s">
        <v>10</v>
      </c>
      <c r="E71" s="178"/>
      <c r="F71" s="178"/>
      <c r="G71" s="178"/>
      <c r="H71" s="178"/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  <c r="AF71" s="178"/>
      <c r="AG71" s="178"/>
      <c r="AH71" s="178"/>
      <c r="AI71" s="117">
        <f>SUM(E71:AH71)</f>
        <v>0</v>
      </c>
    </row>
    <row r="72" spans="1:52" ht="14.4" outlineLevel="2">
      <c r="B72" s="6">
        <v>6</v>
      </c>
      <c r="C72" s="7" t="s">
        <v>535</v>
      </c>
      <c r="D72" s="7" t="s">
        <v>10</v>
      </c>
      <c r="E72" s="112">
        <f>E74+E75+E73</f>
        <v>0</v>
      </c>
      <c r="F72" s="112">
        <f t="shared" ref="F72:AI72" si="33">F74+F75+F73</f>
        <v>0</v>
      </c>
      <c r="G72" s="112">
        <f t="shared" si="33"/>
        <v>0</v>
      </c>
      <c r="H72" s="112">
        <f t="shared" si="33"/>
        <v>0</v>
      </c>
      <c r="I72" s="112">
        <f t="shared" si="33"/>
        <v>0</v>
      </c>
      <c r="J72" s="112">
        <f t="shared" si="33"/>
        <v>0</v>
      </c>
      <c r="K72" s="112">
        <f t="shared" si="33"/>
        <v>0</v>
      </c>
      <c r="L72" s="112">
        <f t="shared" si="33"/>
        <v>0</v>
      </c>
      <c r="M72" s="112">
        <f t="shared" si="33"/>
        <v>0</v>
      </c>
      <c r="N72" s="112">
        <f t="shared" si="33"/>
        <v>0</v>
      </c>
      <c r="O72" s="112">
        <f t="shared" si="33"/>
        <v>0</v>
      </c>
      <c r="P72" s="112">
        <f t="shared" si="33"/>
        <v>0</v>
      </c>
      <c r="Q72" s="112">
        <f t="shared" si="33"/>
        <v>0</v>
      </c>
      <c r="R72" s="112">
        <f t="shared" si="33"/>
        <v>0</v>
      </c>
      <c r="S72" s="112">
        <f t="shared" si="33"/>
        <v>0</v>
      </c>
      <c r="T72" s="112">
        <f t="shared" si="33"/>
        <v>0</v>
      </c>
      <c r="U72" s="112">
        <f t="shared" si="33"/>
        <v>0</v>
      </c>
      <c r="V72" s="112">
        <f t="shared" si="33"/>
        <v>0</v>
      </c>
      <c r="W72" s="112">
        <f t="shared" si="33"/>
        <v>0</v>
      </c>
      <c r="X72" s="112">
        <f t="shared" si="33"/>
        <v>0</v>
      </c>
      <c r="Y72" s="112">
        <f t="shared" si="33"/>
        <v>0</v>
      </c>
      <c r="Z72" s="112">
        <f t="shared" si="33"/>
        <v>0</v>
      </c>
      <c r="AA72" s="112">
        <f t="shared" si="33"/>
        <v>0</v>
      </c>
      <c r="AB72" s="112">
        <f t="shared" si="33"/>
        <v>0</v>
      </c>
      <c r="AC72" s="112">
        <f t="shared" si="33"/>
        <v>0</v>
      </c>
      <c r="AD72" s="112">
        <f t="shared" si="33"/>
        <v>0</v>
      </c>
      <c r="AE72" s="112">
        <f t="shared" si="33"/>
        <v>0</v>
      </c>
      <c r="AF72" s="112">
        <f t="shared" si="33"/>
        <v>0</v>
      </c>
      <c r="AG72" s="112">
        <f t="shared" si="33"/>
        <v>0</v>
      </c>
      <c r="AH72" s="112">
        <f t="shared" si="33"/>
        <v>0</v>
      </c>
      <c r="AI72" s="112">
        <f t="shared" si="33"/>
        <v>0</v>
      </c>
    </row>
    <row r="73" spans="1:52" ht="14.4" outlineLevel="3">
      <c r="B73" s="170" t="s">
        <v>42</v>
      </c>
      <c r="C73" s="179" t="s">
        <v>699</v>
      </c>
      <c r="D73" s="179" t="s">
        <v>10</v>
      </c>
      <c r="E73" s="181"/>
      <c r="F73" s="181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81"/>
      <c r="X73" s="181"/>
      <c r="Y73" s="181"/>
      <c r="Z73" s="181"/>
      <c r="AA73" s="181"/>
      <c r="AB73" s="181"/>
      <c r="AC73" s="181"/>
      <c r="AD73" s="181"/>
      <c r="AE73" s="181"/>
      <c r="AF73" s="181"/>
      <c r="AG73" s="181"/>
      <c r="AH73" s="181"/>
      <c r="AI73" s="176">
        <f t="shared" ref="AI73:AI75" si="34">SUM(E73:AH73)</f>
        <v>0</v>
      </c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 ht="14.4" outlineLevel="3">
      <c r="B74" s="170" t="s">
        <v>43</v>
      </c>
      <c r="C74" s="179" t="s">
        <v>700</v>
      </c>
      <c r="D74" s="179" t="s">
        <v>10</v>
      </c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  <c r="AF74" s="122"/>
      <c r="AG74" s="122"/>
      <c r="AH74" s="122"/>
      <c r="AI74" s="117">
        <f t="shared" si="34"/>
        <v>0</v>
      </c>
    </row>
    <row r="75" spans="1:52" ht="14.4" outlineLevel="3">
      <c r="B75" s="170" t="s">
        <v>44</v>
      </c>
      <c r="C75" s="179" t="s">
        <v>701</v>
      </c>
      <c r="D75" s="179" t="s">
        <v>10</v>
      </c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17">
        <f t="shared" si="34"/>
        <v>0</v>
      </c>
    </row>
    <row r="76" spans="1:52" ht="14.4" outlineLevel="1">
      <c r="B76" s="366" t="s">
        <v>45</v>
      </c>
      <c r="C76" s="367"/>
      <c r="D76" s="52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 t="s">
        <v>6</v>
      </c>
    </row>
    <row r="77" spans="1:52" ht="14.4" outlineLevel="2">
      <c r="B77" s="6">
        <v>1</v>
      </c>
      <c r="C77" s="7" t="s">
        <v>46</v>
      </c>
      <c r="D77" s="7" t="s">
        <v>10</v>
      </c>
      <c r="E77" s="112">
        <f t="shared" ref="E77:AI77" si="35">SUM(E78:E80)</f>
        <v>15.399999999999977</v>
      </c>
      <c r="F77" s="112">
        <f t="shared" si="35"/>
        <v>15.399999999999977</v>
      </c>
      <c r="G77" s="112">
        <f t="shared" si="35"/>
        <v>15.399999999999977</v>
      </c>
      <c r="H77" s="112">
        <f t="shared" si="35"/>
        <v>15.399999999999977</v>
      </c>
      <c r="I77" s="112">
        <f t="shared" si="35"/>
        <v>15.399999999999977</v>
      </c>
      <c r="J77" s="112">
        <f t="shared" si="35"/>
        <v>3.4799999999999898</v>
      </c>
      <c r="K77" s="112">
        <f t="shared" si="35"/>
        <v>3.4799999999999898</v>
      </c>
      <c r="L77" s="112">
        <f t="shared" si="35"/>
        <v>3.4799999999999898</v>
      </c>
      <c r="M77" s="112">
        <f t="shared" si="35"/>
        <v>3.4799999999999898</v>
      </c>
      <c r="N77" s="112">
        <f t="shared" si="35"/>
        <v>3.4799999999999898</v>
      </c>
      <c r="O77" s="112">
        <f t="shared" si="35"/>
        <v>3.4799999999999898</v>
      </c>
      <c r="P77" s="112">
        <f t="shared" si="35"/>
        <v>3.4799999999999898</v>
      </c>
      <c r="Q77" s="112">
        <f t="shared" si="35"/>
        <v>3.4799999999999898</v>
      </c>
      <c r="R77" s="112">
        <f t="shared" si="35"/>
        <v>3.4799999999999898</v>
      </c>
      <c r="S77" s="112">
        <f t="shared" si="35"/>
        <v>3.4799999999999898</v>
      </c>
      <c r="T77" s="112">
        <f t="shared" si="35"/>
        <v>3.4799999999999898</v>
      </c>
      <c r="U77" s="112">
        <f t="shared" si="35"/>
        <v>3.4799999999999898</v>
      </c>
      <c r="V77" s="112">
        <f t="shared" si="35"/>
        <v>3.4799999999999898</v>
      </c>
      <c r="W77" s="112">
        <f t="shared" si="35"/>
        <v>3.4799999999999898</v>
      </c>
      <c r="X77" s="112">
        <f t="shared" si="35"/>
        <v>3.4799999999999898</v>
      </c>
      <c r="Y77" s="112">
        <f t="shared" si="35"/>
        <v>3.4799999999999898</v>
      </c>
      <c r="Z77" s="112">
        <f t="shared" si="35"/>
        <v>3.4799999999999898</v>
      </c>
      <c r="AA77" s="112">
        <f t="shared" si="35"/>
        <v>3.4799999999999898</v>
      </c>
      <c r="AB77" s="112">
        <f t="shared" si="35"/>
        <v>3.4799999999999898</v>
      </c>
      <c r="AC77" s="112">
        <f t="shared" si="35"/>
        <v>3.4799999999999898</v>
      </c>
      <c r="AD77" s="112">
        <f t="shared" si="35"/>
        <v>3.4799999999999898</v>
      </c>
      <c r="AE77" s="112">
        <f t="shared" si="35"/>
        <v>3.4799999999999898</v>
      </c>
      <c r="AF77" s="112">
        <f t="shared" si="35"/>
        <v>3.4799999999999898</v>
      </c>
      <c r="AG77" s="112">
        <f t="shared" si="35"/>
        <v>3.4799999999999898</v>
      </c>
      <c r="AH77" s="112">
        <f t="shared" si="35"/>
        <v>3.4799999999999898</v>
      </c>
      <c r="AI77" s="112">
        <f t="shared" si="35"/>
        <v>163.99999999999963</v>
      </c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ht="14.4" outlineLevel="3">
      <c r="A78" t="s">
        <v>696</v>
      </c>
      <c r="B78" s="174" t="s">
        <v>9</v>
      </c>
      <c r="C78" s="175" t="s">
        <v>699</v>
      </c>
      <c r="D78" s="175" t="s">
        <v>10</v>
      </c>
      <c r="E78" s="176">
        <f>E22+SUM($E61:E61)+SUM($E65:E65)+SUM($E69:E69)*0.085+SUM($E73:E73)</f>
        <v>3.7999999999999829</v>
      </c>
      <c r="F78" s="176">
        <f>F22+SUM($E61:F61)+SUM($E65:F65)+SUM($E69:F69)*0.085+SUM($E73:F73)</f>
        <v>3.7999999999999829</v>
      </c>
      <c r="G78" s="176">
        <f>G22+SUM($E61:G61)+SUM($E65:G65)+SUM($E69:G69)*0.085+SUM($E73:G73)</f>
        <v>3.7999999999999829</v>
      </c>
      <c r="H78" s="176">
        <f>H22+SUM($E61:H61)+SUM($E65:H65)+SUM($E69:H69)*0.085+SUM($E73:H73)</f>
        <v>3.7999999999999829</v>
      </c>
      <c r="I78" s="176">
        <f>I22+SUM($E61:I61)+SUM($E65:I65)+SUM($E69:I69)*0.085+SUM($E73:I73)</f>
        <v>3.7999999999999829</v>
      </c>
      <c r="J78" s="177">
        <f>J22+SUM($E61:J61)+SUM($E65:J65)+SUM($E69:J69)*0.085+SUM($E73:J73)</f>
        <v>0</v>
      </c>
      <c r="K78" s="177">
        <f>K22+SUM($E61:K61)+SUM($E65:K65)+SUM($E69:K69)*0.085+SUM($E73:K73)</f>
        <v>0</v>
      </c>
      <c r="L78" s="177">
        <f>L22+SUM($E61:L61)+SUM($E65:L65)+SUM($E69:L69)*0.085+SUM($E73:L73)</f>
        <v>0</v>
      </c>
      <c r="M78" s="177">
        <f>M22+SUM($E61:M61)+SUM($E65:M65)+SUM($E69:M69)*0.085+SUM($E73:M73)</f>
        <v>0</v>
      </c>
      <c r="N78" s="177">
        <f>N22+SUM($E61:N61)+SUM($E65:N65)+SUM($E69:N69)*0.085+SUM($E73:N73)</f>
        <v>0</v>
      </c>
      <c r="O78" s="177">
        <f>O22+SUM($E61:O61)+SUM($E65:O65)+SUM($E69:O69)*0.085+SUM($E73:O73)</f>
        <v>0</v>
      </c>
      <c r="P78" s="177">
        <f>P22+SUM($E61:P61)+SUM($E65:P65)+SUM($E69:P69)*0.085+SUM($E73:P73)</f>
        <v>0</v>
      </c>
      <c r="Q78" s="177">
        <f>Q22+SUM($E61:Q61)+SUM($E65:Q65)+SUM($E69:Q69)*0.085+SUM($E73:Q73)</f>
        <v>0</v>
      </c>
      <c r="R78" s="177">
        <f>R22+SUM($E61:R61)+SUM($E65:R65)+SUM($E69:R69)*0.085+SUM($E73:R73)</f>
        <v>0</v>
      </c>
      <c r="S78" s="177">
        <f>S22+SUM($E61:S61)+SUM($E65:S65)+SUM($E69:S69)*0.085+SUM($E73:S73)</f>
        <v>0</v>
      </c>
      <c r="T78" s="177">
        <f>T22+SUM($E61:T61)+SUM($E65:T65)+SUM($E69:T69)*0.085+SUM($E73:T73)</f>
        <v>0</v>
      </c>
      <c r="U78" s="177">
        <f>U22+SUM($E61:U61)+SUM($E65:U65)+SUM($E69:U69)*0.085+SUM($E73:U73)</f>
        <v>0</v>
      </c>
      <c r="V78" s="177">
        <f>V22+SUM($E61:V61)+SUM($E65:V65)+SUM($E69:V69)*0.085+SUM($E73:V73)</f>
        <v>0</v>
      </c>
      <c r="W78" s="177">
        <f>W22+SUM($E61:W61)+SUM($E65:W65)+SUM($E69:W69)*0.085+SUM($E73:W73)</f>
        <v>0</v>
      </c>
      <c r="X78" s="177">
        <f>X22+SUM($E61:X61)+SUM($E65:X65)+SUM($E69:X69)*0.085+SUM($E73:X73)</f>
        <v>0</v>
      </c>
      <c r="Y78" s="177">
        <f>Y22+SUM($E61:Y61)+SUM($E65:Y65)+SUM($E69:Y69)*0.085+SUM($E73:Y73)</f>
        <v>0</v>
      </c>
      <c r="Z78" s="177">
        <f>Z22+SUM($E61:Z61)+SUM($E65:Z65)+SUM($E69:Z69)*0.085+SUM($E73:Z73)</f>
        <v>0</v>
      </c>
      <c r="AA78" s="177">
        <f>AA22+SUM($E61:AA61)+SUM($E65:AA65)+SUM($E69:AA69)*0.085+SUM($E73:AA73)</f>
        <v>0</v>
      </c>
      <c r="AB78" s="177">
        <f>AB22+SUM($E61:AB61)+SUM($E65:AB65)+SUM($E69:AB69)*0.085+SUM($E73:AB73)</f>
        <v>0</v>
      </c>
      <c r="AC78" s="177">
        <f>AC22+SUM($E61:AC61)+SUM($E65:AC65)+SUM($E69:AC69)*0.085+SUM($E73:AC73)</f>
        <v>0</v>
      </c>
      <c r="AD78" s="177">
        <f>AD22+SUM($E61:AD61)+SUM($E65:AD65)+SUM($E69:AD69)*0.085+SUM($E73:AD73)</f>
        <v>0</v>
      </c>
      <c r="AE78" s="177">
        <f>AE22+SUM($E61:AE61)+SUM($E65:AE65)+SUM($E69:AE69)*0.085+SUM($E73:AE73)</f>
        <v>0</v>
      </c>
      <c r="AF78" s="177">
        <f>AF22+SUM($E61:AF61)+SUM($E65:AF65)+SUM($E69:AF69)*0.085+SUM($E73:AF73)</f>
        <v>0</v>
      </c>
      <c r="AG78" s="177">
        <f>AG22+SUM($E61:AG61)+SUM($E65:AG65)+SUM($E69:AG69)*0.085+SUM($E73:AG73)</f>
        <v>0</v>
      </c>
      <c r="AH78" s="177">
        <f>AH22+SUM($E61:AH61)+SUM($E65:AH65)+SUM($E69:AH69)*0.085+SUM($E73:AH73)</f>
        <v>0</v>
      </c>
      <c r="AI78" s="177">
        <f t="shared" ref="AI78:AI80" si="36">SUM(E78:AH78)</f>
        <v>18.999999999999915</v>
      </c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ht="14.4" outlineLevel="3">
      <c r="A79" t="s">
        <v>696</v>
      </c>
      <c r="B79" s="174" t="s">
        <v>11</v>
      </c>
      <c r="C79" s="175" t="s">
        <v>700</v>
      </c>
      <c r="D79" s="175" t="s">
        <v>10</v>
      </c>
      <c r="E79" s="178">
        <f>E23+SUM($E62:E62)+SUM($E66:E66)+SUM($E70:E70)*0.085+SUM($E74:E74)</f>
        <v>8.8000000000000114</v>
      </c>
      <c r="F79" s="176">
        <f>F23+SUM($E62:F62)+SUM($E66:F66)+SUM($E70:F70)*0.085+SUM($E74:F74)</f>
        <v>8.8000000000000114</v>
      </c>
      <c r="G79" s="178">
        <f>G23+SUM($E62:G62)+SUM($E66:G66)+SUM($E70:G70)*0.085+SUM($E74:G74)</f>
        <v>8.8000000000000114</v>
      </c>
      <c r="H79" s="178">
        <f>H23+SUM($E62:H62)+SUM($E66:H66)+SUM($E70:H70)*0.085+SUM($E74:H74)</f>
        <v>8.8000000000000114</v>
      </c>
      <c r="I79" s="178">
        <f>I23+SUM($E62:I62)+SUM($E66:I66)+SUM($E70:I70)*0.085+SUM($E74:I74)</f>
        <v>8.8000000000000114</v>
      </c>
      <c r="J79" s="177">
        <f>J23+SUM($E62:J62)+SUM($E66:J66)+SUM($E70:J70)*0.085+SUM($E74:J74)</f>
        <v>0.68000000000000682</v>
      </c>
      <c r="K79" s="177">
        <f>K23+SUM($E62:K62)+SUM($E66:K66)+SUM($E70:K70)*0.085+SUM($E74:K74)</f>
        <v>0.68000000000000682</v>
      </c>
      <c r="L79" s="177">
        <f>L23+SUM($E62:L62)+SUM($E66:L66)+SUM($E70:L70)*0.085+SUM($E74:L74)</f>
        <v>0.68000000000000682</v>
      </c>
      <c r="M79" s="177">
        <f>M23+SUM($E62:M62)+SUM($E66:M66)+SUM($E70:M70)*0.085+SUM($E74:M74)</f>
        <v>0.68000000000000682</v>
      </c>
      <c r="N79" s="177">
        <f>N23+SUM($E62:N62)+SUM($E66:N66)+SUM($E70:N70)*0.085+SUM($E74:N74)</f>
        <v>0.68000000000000682</v>
      </c>
      <c r="O79" s="177">
        <f>O23+SUM($E62:O62)+SUM($E66:O66)+SUM($E70:O70)*0.085+SUM($E74:O74)</f>
        <v>0.68000000000000682</v>
      </c>
      <c r="P79" s="177">
        <f>P23+SUM($E62:P62)+SUM($E66:P66)+SUM($E70:P70)*0.085+SUM($E74:P74)</f>
        <v>0.68000000000000682</v>
      </c>
      <c r="Q79" s="177">
        <f>Q23+SUM($E62:Q62)+SUM($E66:Q66)+SUM($E70:Q70)*0.085+SUM($E74:Q74)</f>
        <v>0.68000000000000682</v>
      </c>
      <c r="R79" s="177">
        <f>R23+SUM($E62:R62)+SUM($E66:R66)+SUM($E70:R70)*0.085+SUM($E74:R74)</f>
        <v>0.68000000000000682</v>
      </c>
      <c r="S79" s="177">
        <f>S23+SUM($E62:S62)+SUM($E66:S66)+SUM($E70:S70)*0.085+SUM($E74:S74)</f>
        <v>0.68000000000000682</v>
      </c>
      <c r="T79" s="177">
        <f>T23+SUM($E62:T62)+SUM($E66:T66)+SUM($E70:T70)*0.085+SUM($E74:T74)</f>
        <v>0.68000000000000682</v>
      </c>
      <c r="U79" s="177">
        <f>U23+SUM($E62:U62)+SUM($E66:U66)+SUM($E70:U70)*0.085+SUM($E74:U74)</f>
        <v>0.68000000000000682</v>
      </c>
      <c r="V79" s="177">
        <f>V23+SUM($E62:V62)+SUM($E66:V66)+SUM($E70:V70)*0.085+SUM($E74:V74)</f>
        <v>0.68000000000000682</v>
      </c>
      <c r="W79" s="177">
        <f>W23+SUM($E62:W62)+SUM($E66:W66)+SUM($E70:W70)*0.085+SUM($E74:W74)</f>
        <v>0.68000000000000682</v>
      </c>
      <c r="X79" s="177">
        <f>X23+SUM($E62:X62)+SUM($E66:X66)+SUM($E70:X70)*0.085+SUM($E74:X74)</f>
        <v>0.68000000000000682</v>
      </c>
      <c r="Y79" s="177">
        <f>Y23+SUM($E62:Y62)+SUM($E66:Y66)+SUM($E70:Y70)*0.085+SUM($E74:Y74)</f>
        <v>0.68000000000000682</v>
      </c>
      <c r="Z79" s="177">
        <f>Z23+SUM($E62:Z62)+SUM($E66:Z66)+SUM($E70:Z70)*0.085+SUM($E74:Z74)</f>
        <v>0.68000000000000682</v>
      </c>
      <c r="AA79" s="177">
        <f>AA23+SUM($E62:AA62)+SUM($E66:AA66)+SUM($E70:AA70)*0.085+SUM($E74:AA74)</f>
        <v>0.68000000000000682</v>
      </c>
      <c r="AB79" s="177">
        <f>AB23+SUM($E62:AB62)+SUM($E66:AB66)+SUM($E70:AB70)*0.085+SUM($E74:AB74)</f>
        <v>0.68000000000000682</v>
      </c>
      <c r="AC79" s="177">
        <f>AC23+SUM($E62:AC62)+SUM($E66:AC66)+SUM($E70:AC70)*0.085+SUM($E74:AC74)</f>
        <v>0.68000000000000682</v>
      </c>
      <c r="AD79" s="177">
        <f>AD23+SUM($E62:AD62)+SUM($E66:AD66)+SUM($E70:AD70)*0.085+SUM($E74:AD74)</f>
        <v>0.68000000000000682</v>
      </c>
      <c r="AE79" s="177">
        <f>AE23+SUM($E62:AE62)+SUM($E66:AE66)+SUM($E70:AE70)*0.085+SUM($E74:AE74)</f>
        <v>0.68000000000000682</v>
      </c>
      <c r="AF79" s="177">
        <f>AF23+SUM($E62:AF62)+SUM($E66:AF66)+SUM($E70:AF70)*0.085+SUM($E74:AF74)</f>
        <v>0.68000000000000682</v>
      </c>
      <c r="AG79" s="177">
        <f>AG23+SUM($E62:AG62)+SUM($E66:AG66)+SUM($E70:AG70)*0.085+SUM($E74:AG74)</f>
        <v>0.68000000000000682</v>
      </c>
      <c r="AH79" s="177">
        <f>AH23+SUM($E62:AH62)+SUM($E66:AH66)+SUM($E70:AH70)*0.085+SUM($E74:AH74)</f>
        <v>0.68000000000000682</v>
      </c>
      <c r="AI79" s="177">
        <f t="shared" si="36"/>
        <v>61.000000000000227</v>
      </c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ht="14.4" outlineLevel="3">
      <c r="B80" s="170" t="s">
        <v>12</v>
      </c>
      <c r="C80" s="179" t="s">
        <v>701</v>
      </c>
      <c r="D80" s="179" t="s">
        <v>10</v>
      </c>
      <c r="E80" s="176">
        <f>E24+SUM($E63:E63)+SUM($E67:E67)+SUM($E71:E71)*0.085+SUM($E75:E75)</f>
        <v>2.7999999999999829</v>
      </c>
      <c r="F80" s="176">
        <f>F24+SUM($E63:F63)+SUM($E67:F67)+SUM($E71:F71)*0.085+SUM($E75:F75)</f>
        <v>2.7999999999999829</v>
      </c>
      <c r="G80" s="176">
        <f>G24+SUM($E63:G63)+SUM($E67:G67)+SUM($E71:G71)*0.085+SUM($E75:G75)</f>
        <v>2.7999999999999829</v>
      </c>
      <c r="H80" s="176">
        <f>H24+SUM($E63:H63)+SUM($E67:H67)+SUM($E71:H71)*0.085+SUM($E75:H75)</f>
        <v>2.7999999999999829</v>
      </c>
      <c r="I80" s="176">
        <f>I24+SUM($E63:I63)+SUM($E67:I67)+SUM($E71:I71)*0.085+SUM($E75:I75)</f>
        <v>2.7999999999999829</v>
      </c>
      <c r="J80" s="176">
        <f>J24+SUM($E63:J63)+SUM($E67:J67)+SUM($E71:J71)*0.085+SUM($E75:J75)</f>
        <v>2.7999999999999829</v>
      </c>
      <c r="K80" s="176">
        <f>K24+SUM($E63:K63)+SUM($E67:K67)+SUM($E71:K71)*0.085+SUM($E75:K75)</f>
        <v>2.7999999999999829</v>
      </c>
      <c r="L80" s="176">
        <f>L24+SUM($E63:L63)+SUM($E67:L67)+SUM($E71:L71)*0.085+SUM($E75:L75)</f>
        <v>2.7999999999999829</v>
      </c>
      <c r="M80" s="176">
        <f>M24+SUM($E63:M63)+SUM($E67:M67)+SUM($E71:M71)*0.085+SUM($E75:M75)</f>
        <v>2.7999999999999829</v>
      </c>
      <c r="N80" s="176">
        <f>N24+SUM($E63:N63)+SUM($E67:N67)+SUM($E71:N71)*0.085+SUM($E75:N75)</f>
        <v>2.7999999999999829</v>
      </c>
      <c r="O80" s="176">
        <f>O24+SUM($E63:O63)+SUM($E67:O67)+SUM($E71:O71)*0.085+SUM($E75:O75)</f>
        <v>2.7999999999999829</v>
      </c>
      <c r="P80" s="176">
        <f>P24+SUM($E63:P63)+SUM($E67:P67)+SUM($E71:P71)*0.085+SUM($E75:P75)</f>
        <v>2.7999999999999829</v>
      </c>
      <c r="Q80" s="176">
        <f>Q24+SUM($E63:Q63)+SUM($E67:Q67)+SUM($E71:Q71)*0.085+SUM($E75:Q75)</f>
        <v>2.7999999999999829</v>
      </c>
      <c r="R80" s="176">
        <f>R24+SUM($E63:R63)+SUM($E67:R67)+SUM($E71:R71)*0.085+SUM($E75:R75)</f>
        <v>2.7999999999999829</v>
      </c>
      <c r="S80" s="176">
        <f>S24+SUM($E63:S63)+SUM($E67:S67)+SUM($E71:S71)*0.085+SUM($E75:S75)</f>
        <v>2.7999999999999829</v>
      </c>
      <c r="T80" s="176">
        <f>T24+SUM($E63:T63)+SUM($E67:T67)+SUM($E71:T71)*0.085+SUM($E75:T75)</f>
        <v>2.7999999999999829</v>
      </c>
      <c r="U80" s="176">
        <f>U24+SUM($E63:U63)+SUM($E67:U67)+SUM($E71:U71)*0.085+SUM($E75:U75)</f>
        <v>2.7999999999999829</v>
      </c>
      <c r="V80" s="176">
        <f>V24+SUM($E63:V63)+SUM($E67:V67)+SUM($E71:V71)*0.085+SUM($E75:V75)</f>
        <v>2.7999999999999829</v>
      </c>
      <c r="W80" s="176">
        <f>W24+SUM($E63:W63)+SUM($E67:W67)+SUM($E71:W71)*0.085+SUM($E75:W75)</f>
        <v>2.7999999999999829</v>
      </c>
      <c r="X80" s="176">
        <f>X24+SUM($E63:X63)+SUM($E67:X67)+SUM($E71:X71)*0.085+SUM($E75:X75)</f>
        <v>2.7999999999999829</v>
      </c>
      <c r="Y80" s="176">
        <f>Y24+SUM($E63:Y63)+SUM($E67:Y67)+SUM($E71:Y71)*0.085+SUM($E75:Y75)</f>
        <v>2.7999999999999829</v>
      </c>
      <c r="Z80" s="176">
        <f>Z24+SUM($E63:Z63)+SUM($E67:Z67)+SUM($E71:Z71)*0.085+SUM($E75:Z75)</f>
        <v>2.7999999999999829</v>
      </c>
      <c r="AA80" s="176">
        <f>AA24+SUM($E63:AA63)+SUM($E67:AA67)+SUM($E71:AA71)*0.085+SUM($E75:AA75)</f>
        <v>2.7999999999999829</v>
      </c>
      <c r="AB80" s="176">
        <f>AB24+SUM($E63:AB63)+SUM($E67:AB67)+SUM($E71:AB71)*0.085+SUM($E75:AB75)</f>
        <v>2.7999999999999829</v>
      </c>
      <c r="AC80" s="176">
        <f>AC24+SUM($E63:AC63)+SUM($E67:AC67)+SUM($E71:AC71)*0.085+SUM($E75:AC75)</f>
        <v>2.7999999999999829</v>
      </c>
      <c r="AD80" s="176">
        <f>AD24+SUM($E63:AD63)+SUM($E67:AD67)+SUM($E71:AD71)*0.085+SUM($E75:AD75)</f>
        <v>2.7999999999999829</v>
      </c>
      <c r="AE80" s="176">
        <f>AE24+SUM($E63:AE63)+SUM($E67:AE67)+SUM($E71:AE71)*0.085+SUM($E75:AE75)</f>
        <v>2.7999999999999829</v>
      </c>
      <c r="AF80" s="176">
        <f>AF24+SUM($E63:AF63)+SUM($E67:AF67)+SUM($E71:AF71)*0.085+SUM($E75:AF75)</f>
        <v>2.7999999999999829</v>
      </c>
      <c r="AG80" s="176">
        <f>AG24+SUM($E63:AG63)+SUM($E67:AG67)+SUM($E71:AG71)*0.085+SUM($E75:AG75)</f>
        <v>2.7999999999999829</v>
      </c>
      <c r="AH80" s="176">
        <f>AH24+SUM($E63:AH63)+SUM($E67:AH67)+SUM($E71:AH71)*0.085+SUM($E75:AH75)</f>
        <v>2.7999999999999829</v>
      </c>
      <c r="AI80" s="176">
        <f t="shared" si="36"/>
        <v>83.999999999999488</v>
      </c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ht="14.4" outlineLevel="1">
      <c r="B81" s="366" t="s">
        <v>689</v>
      </c>
      <c r="C81" s="367"/>
      <c r="D81" s="52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1" t="s">
        <v>6</v>
      </c>
    </row>
    <row r="82" spans="1:52" ht="14.4" outlineLevel="2">
      <c r="B82" s="6">
        <v>2</v>
      </c>
      <c r="C82" s="7" t="s">
        <v>690</v>
      </c>
      <c r="D82" s="7" t="s">
        <v>10</v>
      </c>
      <c r="E82" s="112">
        <f t="shared" ref="E82:AI82" si="37">SUM(E83:E85)</f>
        <v>0</v>
      </c>
      <c r="F82" s="112">
        <f t="shared" si="37"/>
        <v>0.8</v>
      </c>
      <c r="G82" s="112">
        <f t="shared" si="37"/>
        <v>0.8</v>
      </c>
      <c r="H82" s="112">
        <f t="shared" si="37"/>
        <v>0.8</v>
      </c>
      <c r="I82" s="112">
        <f t="shared" si="37"/>
        <v>0.8</v>
      </c>
      <c r="J82" s="112">
        <f t="shared" si="37"/>
        <v>0.8</v>
      </c>
      <c r="K82" s="112">
        <f t="shared" si="37"/>
        <v>0.8</v>
      </c>
      <c r="L82" s="112">
        <f t="shared" si="37"/>
        <v>0.8</v>
      </c>
      <c r="M82" s="112">
        <f t="shared" si="37"/>
        <v>0.8</v>
      </c>
      <c r="N82" s="112">
        <f t="shared" si="37"/>
        <v>0.8</v>
      </c>
      <c r="O82" s="112">
        <f t="shared" si="37"/>
        <v>0.8</v>
      </c>
      <c r="P82" s="112">
        <f t="shared" si="37"/>
        <v>0.8</v>
      </c>
      <c r="Q82" s="112">
        <f t="shared" si="37"/>
        <v>0.8</v>
      </c>
      <c r="R82" s="112">
        <f t="shared" si="37"/>
        <v>0.8</v>
      </c>
      <c r="S82" s="112">
        <f t="shared" si="37"/>
        <v>0.8</v>
      </c>
      <c r="T82" s="112">
        <f t="shared" si="37"/>
        <v>0.8</v>
      </c>
      <c r="U82" s="112">
        <f t="shared" si="37"/>
        <v>0.8</v>
      </c>
      <c r="V82" s="112">
        <f t="shared" si="37"/>
        <v>0.8</v>
      </c>
      <c r="W82" s="112">
        <f t="shared" si="37"/>
        <v>0.8</v>
      </c>
      <c r="X82" s="112">
        <f t="shared" si="37"/>
        <v>0.8</v>
      </c>
      <c r="Y82" s="112">
        <f t="shared" si="37"/>
        <v>0.8</v>
      </c>
      <c r="Z82" s="112">
        <f t="shared" si="37"/>
        <v>0.8</v>
      </c>
      <c r="AA82" s="112">
        <f t="shared" si="37"/>
        <v>0.8</v>
      </c>
      <c r="AB82" s="112">
        <f t="shared" si="37"/>
        <v>0.8</v>
      </c>
      <c r="AC82" s="112">
        <f t="shared" si="37"/>
        <v>0.8</v>
      </c>
      <c r="AD82" s="112">
        <f t="shared" si="37"/>
        <v>0.8</v>
      </c>
      <c r="AE82" s="112">
        <f t="shared" si="37"/>
        <v>0.8</v>
      </c>
      <c r="AF82" s="112">
        <f t="shared" si="37"/>
        <v>0.8</v>
      </c>
      <c r="AG82" s="112">
        <f t="shared" si="37"/>
        <v>0.8</v>
      </c>
      <c r="AH82" s="112">
        <f t="shared" si="37"/>
        <v>0.8</v>
      </c>
      <c r="AI82" s="112">
        <f t="shared" si="37"/>
        <v>23.20000000000001</v>
      </c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ht="14.4" outlineLevel="3">
      <c r="A83" t="s">
        <v>696</v>
      </c>
      <c r="B83" s="174" t="s">
        <v>21</v>
      </c>
      <c r="C83" s="175" t="s">
        <v>699</v>
      </c>
      <c r="D83" s="175" t="s">
        <v>10</v>
      </c>
      <c r="E83" s="176">
        <f>E27+SUM($E53:E53)</f>
        <v>0</v>
      </c>
      <c r="F83" s="176">
        <f>F27+SUM($E53:F53)</f>
        <v>0</v>
      </c>
      <c r="G83" s="176">
        <f>G27+SUM($E53:G53)</f>
        <v>0</v>
      </c>
      <c r="H83" s="176">
        <f>H27+SUM($E53:H53)</f>
        <v>0</v>
      </c>
      <c r="I83" s="176">
        <f>I27+SUM($E53:I53)</f>
        <v>0</v>
      </c>
      <c r="J83" s="177">
        <f>J27+SUM($E53:J53)</f>
        <v>0</v>
      </c>
      <c r="K83" s="177">
        <f>K27+SUM($E53:K53)</f>
        <v>0</v>
      </c>
      <c r="L83" s="177">
        <f>L27+SUM($E53:L53)</f>
        <v>0</v>
      </c>
      <c r="M83" s="177">
        <f>M27+SUM($E53:M53)</f>
        <v>0</v>
      </c>
      <c r="N83" s="177">
        <f>N27+SUM($E53:N53)</f>
        <v>0</v>
      </c>
      <c r="O83" s="177">
        <f>O27+SUM($E53:O53)</f>
        <v>0</v>
      </c>
      <c r="P83" s="177">
        <f>P27+SUM($E53:P53)</f>
        <v>0</v>
      </c>
      <c r="Q83" s="177">
        <f>Q27+SUM($E53:Q53)</f>
        <v>0</v>
      </c>
      <c r="R83" s="177">
        <f>R27+SUM($E53:R53)</f>
        <v>0</v>
      </c>
      <c r="S83" s="177">
        <f>S27+SUM($E53:S53)</f>
        <v>0</v>
      </c>
      <c r="T83" s="177">
        <f>T27+SUM($E53:T53)</f>
        <v>0</v>
      </c>
      <c r="U83" s="177">
        <f>U27+SUM($E53:U53)</f>
        <v>0</v>
      </c>
      <c r="V83" s="177">
        <f>V27+SUM($E53:V53)</f>
        <v>0</v>
      </c>
      <c r="W83" s="177">
        <f>W27+SUM($E53:W53)</f>
        <v>0</v>
      </c>
      <c r="X83" s="177">
        <f>X27+SUM($E53:X53)</f>
        <v>0</v>
      </c>
      <c r="Y83" s="177">
        <f>Y27+SUM($E53:Y53)</f>
        <v>0</v>
      </c>
      <c r="Z83" s="177">
        <f>Z27+SUM($E53:Z53)</f>
        <v>0</v>
      </c>
      <c r="AA83" s="177">
        <f>AA27+SUM($E53:AA53)</f>
        <v>0</v>
      </c>
      <c r="AB83" s="177">
        <f>AB27+SUM($E53:AB53)</f>
        <v>0</v>
      </c>
      <c r="AC83" s="177">
        <f>AC27+SUM($E53:AC53)</f>
        <v>0</v>
      </c>
      <c r="AD83" s="177">
        <f>AD27+SUM($E53:AD53)</f>
        <v>0</v>
      </c>
      <c r="AE83" s="177">
        <f>AE27+SUM($E53:AE53)</f>
        <v>0</v>
      </c>
      <c r="AF83" s="177">
        <f>AF27+SUM($E53:AF53)</f>
        <v>0</v>
      </c>
      <c r="AG83" s="177">
        <f>AG27+SUM($E53:AG53)</f>
        <v>0</v>
      </c>
      <c r="AH83" s="177">
        <f>AH27+SUM($E53:AH53)</f>
        <v>0</v>
      </c>
      <c r="AI83" s="177">
        <f t="shared" ref="AI83:AI85" si="38">SUM(E83:AH83)</f>
        <v>0</v>
      </c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ht="14.4" outlineLevel="3">
      <c r="A84" t="s">
        <v>696</v>
      </c>
      <c r="B84" s="174" t="s">
        <v>22</v>
      </c>
      <c r="C84" s="175" t="s">
        <v>700</v>
      </c>
      <c r="D84" s="175" t="s">
        <v>10</v>
      </c>
      <c r="E84" s="178">
        <f>E28+SUM($E54:E54)</f>
        <v>0</v>
      </c>
      <c r="F84" s="176">
        <f>F28+SUM($E54:F54)</f>
        <v>0</v>
      </c>
      <c r="G84" s="178">
        <f>G28+SUM($E54:G54)</f>
        <v>0</v>
      </c>
      <c r="H84" s="178">
        <f>H28+SUM($E54:H54)</f>
        <v>0</v>
      </c>
      <c r="I84" s="178">
        <f>I28+SUM($E54:I54)</f>
        <v>0</v>
      </c>
      <c r="J84" s="177">
        <f>J28+SUM($E54:J54)</f>
        <v>0</v>
      </c>
      <c r="K84" s="177">
        <f>K28+SUM($E54:K54)</f>
        <v>0</v>
      </c>
      <c r="L84" s="177">
        <f>L28+SUM($E54:L54)</f>
        <v>0</v>
      </c>
      <c r="M84" s="177">
        <f>M28+SUM($E54:M54)</f>
        <v>0</v>
      </c>
      <c r="N84" s="177">
        <f>N28+SUM($E54:N54)</f>
        <v>0</v>
      </c>
      <c r="O84" s="177">
        <f>O28+SUM($E54:O54)</f>
        <v>0</v>
      </c>
      <c r="P84" s="177">
        <f>P28+SUM($E54:P54)</f>
        <v>0</v>
      </c>
      <c r="Q84" s="177">
        <f>Q28+SUM($E54:Q54)</f>
        <v>0</v>
      </c>
      <c r="R84" s="177">
        <f>R28+SUM($E54:R54)</f>
        <v>0</v>
      </c>
      <c r="S84" s="177">
        <f>S28+SUM($E54:S54)</f>
        <v>0</v>
      </c>
      <c r="T84" s="177">
        <f>T28+SUM($E54:T54)</f>
        <v>0</v>
      </c>
      <c r="U84" s="177">
        <f>U28+SUM($E54:U54)</f>
        <v>0</v>
      </c>
      <c r="V84" s="177">
        <f>V28+SUM($E54:V54)</f>
        <v>0</v>
      </c>
      <c r="W84" s="177">
        <f>W28+SUM($E54:W54)</f>
        <v>0</v>
      </c>
      <c r="X84" s="177">
        <f>X28+SUM($E54:X54)</f>
        <v>0</v>
      </c>
      <c r="Y84" s="177">
        <f>Y28+SUM($E54:Y54)</f>
        <v>0</v>
      </c>
      <c r="Z84" s="177">
        <f>Z28+SUM($E54:Z54)</f>
        <v>0</v>
      </c>
      <c r="AA84" s="177">
        <f>AA28+SUM($E54:AA54)</f>
        <v>0</v>
      </c>
      <c r="AB84" s="177">
        <f>AB28+SUM($E54:AB54)</f>
        <v>0</v>
      </c>
      <c r="AC84" s="177">
        <f>AC28+SUM($E54:AC54)</f>
        <v>0</v>
      </c>
      <c r="AD84" s="177">
        <f>AD28+SUM($E54:AD54)</f>
        <v>0</v>
      </c>
      <c r="AE84" s="177">
        <f>AE28+SUM($E54:AE54)</f>
        <v>0</v>
      </c>
      <c r="AF84" s="177">
        <f>AF28+SUM($E54:AF54)</f>
        <v>0</v>
      </c>
      <c r="AG84" s="177">
        <f>AG28+SUM($E54:AG54)</f>
        <v>0</v>
      </c>
      <c r="AH84" s="177">
        <f>AH28+SUM($E54:AH54)</f>
        <v>0</v>
      </c>
      <c r="AI84" s="177">
        <f t="shared" si="38"/>
        <v>0</v>
      </c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ht="14.4" outlineLevel="3">
      <c r="B85" s="170" t="s">
        <v>23</v>
      </c>
      <c r="C85" s="179" t="s">
        <v>701</v>
      </c>
      <c r="D85" s="179" t="s">
        <v>10</v>
      </c>
      <c r="E85" s="176">
        <f>E29+SUM($E55:E55)</f>
        <v>0</v>
      </c>
      <c r="F85" s="176">
        <f>F29+SUM($E55:F55)</f>
        <v>0.8</v>
      </c>
      <c r="G85" s="176">
        <f>G29+SUM($E55:G55)</f>
        <v>0.8</v>
      </c>
      <c r="H85" s="176">
        <f>H29+SUM($E55:H55)</f>
        <v>0.8</v>
      </c>
      <c r="I85" s="176">
        <f>I29+SUM($E55:I55)</f>
        <v>0.8</v>
      </c>
      <c r="J85" s="176">
        <f>J29+SUM($E55:J55)</f>
        <v>0.8</v>
      </c>
      <c r="K85" s="176">
        <f>K29+SUM($E55:K55)</f>
        <v>0.8</v>
      </c>
      <c r="L85" s="176">
        <f>L29+SUM($E55:L55)</f>
        <v>0.8</v>
      </c>
      <c r="M85" s="176">
        <f>M29+SUM($E55:M55)</f>
        <v>0.8</v>
      </c>
      <c r="N85" s="176">
        <f>N29+SUM($E55:N55)</f>
        <v>0.8</v>
      </c>
      <c r="O85" s="176">
        <f>O29+SUM($E55:O55)</f>
        <v>0.8</v>
      </c>
      <c r="P85" s="176">
        <f>P29+SUM($E55:P55)</f>
        <v>0.8</v>
      </c>
      <c r="Q85" s="176">
        <f>Q29+SUM($E55:Q55)</f>
        <v>0.8</v>
      </c>
      <c r="R85" s="176">
        <f>R29+SUM($E55:R55)</f>
        <v>0.8</v>
      </c>
      <c r="S85" s="176">
        <f>S29+SUM($E55:S55)</f>
        <v>0.8</v>
      </c>
      <c r="T85" s="176">
        <f>T29+SUM($E55:T55)</f>
        <v>0.8</v>
      </c>
      <c r="U85" s="176">
        <f>U29+SUM($E55:U55)</f>
        <v>0.8</v>
      </c>
      <c r="V85" s="176">
        <f>V29+SUM($E55:V55)</f>
        <v>0.8</v>
      </c>
      <c r="W85" s="176">
        <f>W29+SUM($E55:W55)</f>
        <v>0.8</v>
      </c>
      <c r="X85" s="176">
        <f>X29+SUM($E55:X55)</f>
        <v>0.8</v>
      </c>
      <c r="Y85" s="176">
        <f>Y29+SUM($E55:Y55)</f>
        <v>0.8</v>
      </c>
      <c r="Z85" s="176">
        <f>Z29+SUM($E55:Z55)</f>
        <v>0.8</v>
      </c>
      <c r="AA85" s="176">
        <f>AA29+SUM($E55:AA55)</f>
        <v>0.8</v>
      </c>
      <c r="AB85" s="176">
        <f>AB29+SUM($E55:AB55)</f>
        <v>0.8</v>
      </c>
      <c r="AC85" s="176">
        <f>AC29+SUM($E55:AC55)</f>
        <v>0.8</v>
      </c>
      <c r="AD85" s="176">
        <f>AD29+SUM($E55:AD55)</f>
        <v>0.8</v>
      </c>
      <c r="AE85" s="176">
        <f>AE29+SUM($E55:AE55)</f>
        <v>0.8</v>
      </c>
      <c r="AF85" s="176">
        <f>AF29+SUM($E55:AF55)</f>
        <v>0.8</v>
      </c>
      <c r="AG85" s="176">
        <f>AG29+SUM($E55:AG55)</f>
        <v>0.8</v>
      </c>
      <c r="AH85" s="176">
        <f>AH29+SUM($E55:AH55)</f>
        <v>0.8</v>
      </c>
      <c r="AI85" s="176">
        <f t="shared" si="38"/>
        <v>23.20000000000001</v>
      </c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 ht="14.4" outlineLevel="1">
      <c r="B86" s="366" t="s">
        <v>19</v>
      </c>
      <c r="C86" s="367"/>
      <c r="D86" s="52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4"/>
      <c r="AI86" s="111" t="s">
        <v>6</v>
      </c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ht="14.4" outlineLevel="2">
      <c r="B87" s="6">
        <v>3</v>
      </c>
      <c r="C87" s="7" t="s">
        <v>47</v>
      </c>
      <c r="D87" s="7" t="s">
        <v>10</v>
      </c>
      <c r="E87" s="112">
        <f t="shared" ref="E87:AI87" si="39">SUM(E88:E90)</f>
        <v>3.7999999999999829</v>
      </c>
      <c r="F87" s="112">
        <f t="shared" si="39"/>
        <v>6.4799999999999729</v>
      </c>
      <c r="G87" s="112">
        <f t="shared" si="39"/>
        <v>6.4799999999999729</v>
      </c>
      <c r="H87" s="112">
        <f t="shared" si="39"/>
        <v>6.4799999999999729</v>
      </c>
      <c r="I87" s="112">
        <f t="shared" si="39"/>
        <v>6.4799999999999729</v>
      </c>
      <c r="J87" s="112">
        <f t="shared" si="39"/>
        <v>2.6799999999999899</v>
      </c>
      <c r="K87" s="112">
        <f t="shared" si="39"/>
        <v>2.6799999999999899</v>
      </c>
      <c r="L87" s="112">
        <f t="shared" si="39"/>
        <v>2.6799999999999899</v>
      </c>
      <c r="M87" s="112">
        <f t="shared" si="39"/>
        <v>2.6799999999999899</v>
      </c>
      <c r="N87" s="112">
        <f t="shared" si="39"/>
        <v>2.6799999999999899</v>
      </c>
      <c r="O87" s="112">
        <f t="shared" si="39"/>
        <v>2.6799999999999899</v>
      </c>
      <c r="P87" s="112">
        <f t="shared" si="39"/>
        <v>2.6799999999999899</v>
      </c>
      <c r="Q87" s="112">
        <f t="shared" si="39"/>
        <v>2.6799999999999899</v>
      </c>
      <c r="R87" s="112">
        <f t="shared" si="39"/>
        <v>2.6799999999999899</v>
      </c>
      <c r="S87" s="112">
        <f t="shared" si="39"/>
        <v>2.6799999999999899</v>
      </c>
      <c r="T87" s="112">
        <f t="shared" si="39"/>
        <v>2.6799999999999899</v>
      </c>
      <c r="U87" s="112">
        <f t="shared" si="39"/>
        <v>2.6799999999999899</v>
      </c>
      <c r="V87" s="112">
        <f t="shared" si="39"/>
        <v>2.6799999999999899</v>
      </c>
      <c r="W87" s="112">
        <f t="shared" si="39"/>
        <v>2.6799999999999899</v>
      </c>
      <c r="X87" s="112">
        <f t="shared" si="39"/>
        <v>2.6799999999999899</v>
      </c>
      <c r="Y87" s="112">
        <f t="shared" si="39"/>
        <v>2.6799999999999899</v>
      </c>
      <c r="Z87" s="112">
        <f t="shared" si="39"/>
        <v>2.6799999999999899</v>
      </c>
      <c r="AA87" s="112">
        <f t="shared" si="39"/>
        <v>2.6799999999999899</v>
      </c>
      <c r="AB87" s="112">
        <f t="shared" si="39"/>
        <v>2.6799999999999899</v>
      </c>
      <c r="AC87" s="112">
        <f t="shared" si="39"/>
        <v>2.6799999999999899</v>
      </c>
      <c r="AD87" s="112">
        <f t="shared" si="39"/>
        <v>2.6799999999999899</v>
      </c>
      <c r="AE87" s="112">
        <f t="shared" si="39"/>
        <v>2.6799999999999899</v>
      </c>
      <c r="AF87" s="112">
        <f t="shared" si="39"/>
        <v>2.6799999999999899</v>
      </c>
      <c r="AG87" s="112">
        <f t="shared" si="39"/>
        <v>2.6799999999999899</v>
      </c>
      <c r="AH87" s="112">
        <f t="shared" si="39"/>
        <v>2.6799999999999899</v>
      </c>
      <c r="AI87" s="112">
        <f t="shared" si="39"/>
        <v>96.719999999999644</v>
      </c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ht="14.4" outlineLevel="3">
      <c r="A88" t="s">
        <v>696</v>
      </c>
      <c r="B88" s="174" t="s">
        <v>33</v>
      </c>
      <c r="C88" s="175" t="s">
        <v>699</v>
      </c>
      <c r="D88" s="175" t="s">
        <v>10</v>
      </c>
      <c r="E88" s="176">
        <f>E32+SUM($E57:E57)</f>
        <v>3.7999999999999829</v>
      </c>
      <c r="F88" s="176">
        <f>F32+SUM($E57:F57)</f>
        <v>3.7999999999999829</v>
      </c>
      <c r="G88" s="176">
        <f>G32+SUM($E57:G57)</f>
        <v>3.7999999999999829</v>
      </c>
      <c r="H88" s="176">
        <f>H32+SUM($E57:H57)</f>
        <v>3.7999999999999829</v>
      </c>
      <c r="I88" s="176">
        <f>I32+SUM($E57:I57)</f>
        <v>3.7999999999999829</v>
      </c>
      <c r="J88" s="177">
        <f>J32+SUM($E57:J57)</f>
        <v>0</v>
      </c>
      <c r="K88" s="177">
        <f>K32+SUM($E57:K57)</f>
        <v>0</v>
      </c>
      <c r="L88" s="177">
        <f>L32+SUM($E57:L57)</f>
        <v>0</v>
      </c>
      <c r="M88" s="177">
        <f>M32+SUM($E57:M57)</f>
        <v>0</v>
      </c>
      <c r="N88" s="177">
        <f>N32+SUM($E57:N57)</f>
        <v>0</v>
      </c>
      <c r="O88" s="177">
        <f>O32+SUM($E57:O57)</f>
        <v>0</v>
      </c>
      <c r="P88" s="177">
        <f>P32+SUM($E57:P57)</f>
        <v>0</v>
      </c>
      <c r="Q88" s="177">
        <f>Q32+SUM($E57:Q57)</f>
        <v>0</v>
      </c>
      <c r="R88" s="177">
        <f>R32+SUM($E57:R57)</f>
        <v>0</v>
      </c>
      <c r="S88" s="177">
        <f>S32+SUM($E57:S57)</f>
        <v>0</v>
      </c>
      <c r="T88" s="177">
        <f>T32+SUM($E57:T57)</f>
        <v>0</v>
      </c>
      <c r="U88" s="177">
        <f>U32+SUM($E57:U57)</f>
        <v>0</v>
      </c>
      <c r="V88" s="177">
        <f>V32+SUM($E57:V57)</f>
        <v>0</v>
      </c>
      <c r="W88" s="177">
        <f>W32+SUM($E57:W57)</f>
        <v>0</v>
      </c>
      <c r="X88" s="177">
        <f>X32+SUM($E57:X57)</f>
        <v>0</v>
      </c>
      <c r="Y88" s="177">
        <f>Y32+SUM($E57:Y57)</f>
        <v>0</v>
      </c>
      <c r="Z88" s="177">
        <f>Z32+SUM($E57:Z57)</f>
        <v>0</v>
      </c>
      <c r="AA88" s="177">
        <f>AA32+SUM($E57:AA57)</f>
        <v>0</v>
      </c>
      <c r="AB88" s="177">
        <f>AB32+SUM($E57:AB57)</f>
        <v>0</v>
      </c>
      <c r="AC88" s="177">
        <f>AC32+SUM($E57:AC57)</f>
        <v>0</v>
      </c>
      <c r="AD88" s="177">
        <f>AD32+SUM($E57:AD57)</f>
        <v>0</v>
      </c>
      <c r="AE88" s="177">
        <f>AE32+SUM($E57:AE57)</f>
        <v>0</v>
      </c>
      <c r="AF88" s="177">
        <f>AF32+SUM($E57:AF57)</f>
        <v>0</v>
      </c>
      <c r="AG88" s="177">
        <f>AG32+SUM($E57:AG57)</f>
        <v>0</v>
      </c>
      <c r="AH88" s="177">
        <f>AH32+SUM($E57:AH57)</f>
        <v>0</v>
      </c>
      <c r="AI88" s="177">
        <f t="shared" ref="AI88:AI90" si="40">SUM(E88:AH88)</f>
        <v>18.999999999999915</v>
      </c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ht="14.4" outlineLevel="3">
      <c r="A89" t="s">
        <v>696</v>
      </c>
      <c r="B89" s="174" t="s">
        <v>34</v>
      </c>
      <c r="C89" s="175" t="s">
        <v>700</v>
      </c>
      <c r="D89" s="175" t="s">
        <v>10</v>
      </c>
      <c r="E89" s="178">
        <f>E33+SUM($E58:E58)</f>
        <v>0</v>
      </c>
      <c r="F89" s="176">
        <f>F33+SUM($E58:F58)</f>
        <v>0.68000000000000682</v>
      </c>
      <c r="G89" s="178">
        <f>G33+SUM($E58:G58)</f>
        <v>0.68000000000000682</v>
      </c>
      <c r="H89" s="178">
        <f>H33+SUM($E58:H58)</f>
        <v>0.68000000000000682</v>
      </c>
      <c r="I89" s="178">
        <f>I33+SUM($E58:I58)</f>
        <v>0.68000000000000682</v>
      </c>
      <c r="J89" s="177">
        <f>J33+SUM($E58:J58)</f>
        <v>0.68000000000000682</v>
      </c>
      <c r="K89" s="177">
        <f>K33+SUM($E58:K58)</f>
        <v>0.68000000000000682</v>
      </c>
      <c r="L89" s="177">
        <f>L33+SUM($E58:L58)</f>
        <v>0.68000000000000682</v>
      </c>
      <c r="M89" s="177">
        <f>M33+SUM($E58:M58)</f>
        <v>0.68000000000000682</v>
      </c>
      <c r="N89" s="177">
        <f>N33+SUM($E58:N58)</f>
        <v>0.68000000000000682</v>
      </c>
      <c r="O89" s="177">
        <f>O33+SUM($E58:O58)</f>
        <v>0.68000000000000682</v>
      </c>
      <c r="P89" s="177">
        <f>P33+SUM($E58:P58)</f>
        <v>0.68000000000000682</v>
      </c>
      <c r="Q89" s="177">
        <f>Q33+SUM($E58:Q58)</f>
        <v>0.68000000000000682</v>
      </c>
      <c r="R89" s="177">
        <f>R33+SUM($E58:R58)</f>
        <v>0.68000000000000682</v>
      </c>
      <c r="S89" s="177">
        <f>S33+SUM($E58:S58)</f>
        <v>0.68000000000000682</v>
      </c>
      <c r="T89" s="177">
        <f>T33+SUM($E58:T58)</f>
        <v>0.68000000000000682</v>
      </c>
      <c r="U89" s="177">
        <f>U33+SUM($E58:U58)</f>
        <v>0.68000000000000682</v>
      </c>
      <c r="V89" s="177">
        <f>V33+SUM($E58:V58)</f>
        <v>0.68000000000000682</v>
      </c>
      <c r="W89" s="177">
        <f>W33+SUM($E58:W58)</f>
        <v>0.68000000000000682</v>
      </c>
      <c r="X89" s="177">
        <f>X33+SUM($E58:X58)</f>
        <v>0.68000000000000682</v>
      </c>
      <c r="Y89" s="177">
        <f>Y33+SUM($E58:Y58)</f>
        <v>0.68000000000000682</v>
      </c>
      <c r="Z89" s="177">
        <f>Z33+SUM($E58:Z58)</f>
        <v>0.68000000000000682</v>
      </c>
      <c r="AA89" s="177">
        <f>AA33+SUM($E58:AA58)</f>
        <v>0.68000000000000682</v>
      </c>
      <c r="AB89" s="177">
        <f>AB33+SUM($E58:AB58)</f>
        <v>0.68000000000000682</v>
      </c>
      <c r="AC89" s="177">
        <f>AC33+SUM($E58:AC58)</f>
        <v>0.68000000000000682</v>
      </c>
      <c r="AD89" s="177">
        <f>AD33+SUM($E58:AD58)</f>
        <v>0.68000000000000682</v>
      </c>
      <c r="AE89" s="177">
        <f>AE33+SUM($E58:AE58)</f>
        <v>0.68000000000000682</v>
      </c>
      <c r="AF89" s="177">
        <f>AF33+SUM($E58:AF58)</f>
        <v>0.68000000000000682</v>
      </c>
      <c r="AG89" s="177">
        <f>AG33+SUM($E58:AG58)</f>
        <v>0.68000000000000682</v>
      </c>
      <c r="AH89" s="177">
        <f>AH33+SUM($E58:AH58)</f>
        <v>0.68000000000000682</v>
      </c>
      <c r="AI89" s="177">
        <f t="shared" si="40"/>
        <v>19.720000000000198</v>
      </c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 ht="14.4" outlineLevel="3">
      <c r="B90" s="170" t="s">
        <v>35</v>
      </c>
      <c r="C90" s="179" t="s">
        <v>701</v>
      </c>
      <c r="D90" s="179" t="s">
        <v>10</v>
      </c>
      <c r="E90" s="176">
        <f>E34+SUM($E59:E59)</f>
        <v>0</v>
      </c>
      <c r="F90" s="176">
        <f>F34+SUM($E59:F59)</f>
        <v>1.9999999999999829</v>
      </c>
      <c r="G90" s="176">
        <f>G34+SUM($E59:G59)</f>
        <v>1.9999999999999829</v>
      </c>
      <c r="H90" s="176">
        <f>H34+SUM($E59:H59)</f>
        <v>1.9999999999999829</v>
      </c>
      <c r="I90" s="176">
        <f>I34+SUM($E59:I59)</f>
        <v>1.9999999999999829</v>
      </c>
      <c r="J90" s="176">
        <f>J34+SUM($E59:J59)</f>
        <v>1.9999999999999829</v>
      </c>
      <c r="K90" s="176">
        <f>K34+SUM($E59:K59)</f>
        <v>1.9999999999999829</v>
      </c>
      <c r="L90" s="176">
        <f>L34+SUM($E59:L59)</f>
        <v>1.9999999999999829</v>
      </c>
      <c r="M90" s="176">
        <f>M34+SUM($E59:M59)</f>
        <v>1.9999999999999829</v>
      </c>
      <c r="N90" s="176">
        <f>N34+SUM($E59:N59)</f>
        <v>1.9999999999999829</v>
      </c>
      <c r="O90" s="176">
        <f>O34+SUM($E59:O59)</f>
        <v>1.9999999999999829</v>
      </c>
      <c r="P90" s="176">
        <f>P34+SUM($E59:P59)</f>
        <v>1.9999999999999829</v>
      </c>
      <c r="Q90" s="176">
        <f>Q34+SUM($E59:Q59)</f>
        <v>1.9999999999999829</v>
      </c>
      <c r="R90" s="176">
        <f>R34+SUM($E59:R59)</f>
        <v>1.9999999999999829</v>
      </c>
      <c r="S90" s="176">
        <f>S34+SUM($E59:S59)</f>
        <v>1.9999999999999829</v>
      </c>
      <c r="T90" s="176">
        <f>T34+SUM($E59:T59)</f>
        <v>1.9999999999999829</v>
      </c>
      <c r="U90" s="176">
        <f>U34+SUM($E59:U59)</f>
        <v>1.9999999999999829</v>
      </c>
      <c r="V90" s="176">
        <f>V34+SUM($E59:V59)</f>
        <v>1.9999999999999829</v>
      </c>
      <c r="W90" s="176">
        <f>W34+SUM($E59:W59)</f>
        <v>1.9999999999999829</v>
      </c>
      <c r="X90" s="176">
        <f>X34+SUM($E59:X59)</f>
        <v>1.9999999999999829</v>
      </c>
      <c r="Y90" s="176">
        <f>Y34+SUM($E59:Y59)</f>
        <v>1.9999999999999829</v>
      </c>
      <c r="Z90" s="176">
        <f>Z34+SUM($E59:Z59)</f>
        <v>1.9999999999999829</v>
      </c>
      <c r="AA90" s="176">
        <f>AA34+SUM($E59:AA59)</f>
        <v>1.9999999999999829</v>
      </c>
      <c r="AB90" s="176">
        <f>AB34+SUM($E59:AB59)</f>
        <v>1.9999999999999829</v>
      </c>
      <c r="AC90" s="176">
        <f>AC34+SUM($E59:AC59)</f>
        <v>1.9999999999999829</v>
      </c>
      <c r="AD90" s="176">
        <f>AD34+SUM($E59:AD59)</f>
        <v>1.9999999999999829</v>
      </c>
      <c r="AE90" s="176">
        <f>AE34+SUM($E59:AE59)</f>
        <v>1.9999999999999829</v>
      </c>
      <c r="AF90" s="176">
        <f>AF34+SUM($E59:AF59)</f>
        <v>1.9999999999999829</v>
      </c>
      <c r="AG90" s="176">
        <f>AG34+SUM($E59:AG59)</f>
        <v>1.9999999999999829</v>
      </c>
      <c r="AH90" s="176">
        <f>AH34+SUM($E59:AH59)</f>
        <v>1.9999999999999829</v>
      </c>
      <c r="AI90" s="176">
        <f t="shared" si="40"/>
        <v>57.999999999999531</v>
      </c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ht="14.4" outlineLevel="1">
      <c r="B91" s="366" t="s">
        <v>691</v>
      </c>
      <c r="C91" s="367"/>
      <c r="D91" s="52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4"/>
      <c r="X91" s="114"/>
      <c r="Y91" s="114"/>
      <c r="Z91" s="114"/>
      <c r="AA91" s="114"/>
      <c r="AB91" s="114"/>
      <c r="AC91" s="114"/>
      <c r="AD91" s="114"/>
      <c r="AE91" s="114"/>
      <c r="AF91" s="114"/>
      <c r="AG91" s="114"/>
      <c r="AH91" s="114"/>
      <c r="AI91" s="111" t="s">
        <v>6</v>
      </c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ht="14.4" outlineLevel="2">
      <c r="B92" s="6">
        <v>4</v>
      </c>
      <c r="C92" s="7" t="s">
        <v>692</v>
      </c>
      <c r="D92" s="7" t="s">
        <v>10</v>
      </c>
      <c r="E92" s="112">
        <f t="shared" ref="E92:AI92" si="41">SUM(E93:E95)</f>
        <v>0</v>
      </c>
      <c r="F92" s="112">
        <f t="shared" si="41"/>
        <v>0.8</v>
      </c>
      <c r="G92" s="112">
        <f t="shared" si="41"/>
        <v>0.8</v>
      </c>
      <c r="H92" s="112">
        <f t="shared" si="41"/>
        <v>0.8</v>
      </c>
      <c r="I92" s="112">
        <f t="shared" si="41"/>
        <v>0.8</v>
      </c>
      <c r="J92" s="112">
        <f t="shared" si="41"/>
        <v>0.8</v>
      </c>
      <c r="K92" s="112">
        <f t="shared" si="41"/>
        <v>0.8</v>
      </c>
      <c r="L92" s="112">
        <f t="shared" si="41"/>
        <v>0.8</v>
      </c>
      <c r="M92" s="112">
        <f t="shared" si="41"/>
        <v>0.8</v>
      </c>
      <c r="N92" s="112">
        <f t="shared" si="41"/>
        <v>0.8</v>
      </c>
      <c r="O92" s="112">
        <f t="shared" si="41"/>
        <v>0.8</v>
      </c>
      <c r="P92" s="112">
        <f t="shared" si="41"/>
        <v>0.8</v>
      </c>
      <c r="Q92" s="112">
        <f t="shared" si="41"/>
        <v>0.8</v>
      </c>
      <c r="R92" s="112">
        <f t="shared" si="41"/>
        <v>0.8</v>
      </c>
      <c r="S92" s="112">
        <f t="shared" si="41"/>
        <v>0.8</v>
      </c>
      <c r="T92" s="112">
        <f t="shared" si="41"/>
        <v>0.8</v>
      </c>
      <c r="U92" s="112">
        <f t="shared" si="41"/>
        <v>0.8</v>
      </c>
      <c r="V92" s="112">
        <f t="shared" si="41"/>
        <v>0.8</v>
      </c>
      <c r="W92" s="112">
        <f t="shared" si="41"/>
        <v>0.8</v>
      </c>
      <c r="X92" s="112">
        <f t="shared" si="41"/>
        <v>0.8</v>
      </c>
      <c r="Y92" s="112">
        <f t="shared" si="41"/>
        <v>0.8</v>
      </c>
      <c r="Z92" s="112">
        <f t="shared" si="41"/>
        <v>0.8</v>
      </c>
      <c r="AA92" s="112">
        <f t="shared" si="41"/>
        <v>0.8</v>
      </c>
      <c r="AB92" s="112">
        <f t="shared" si="41"/>
        <v>0.8</v>
      </c>
      <c r="AC92" s="112">
        <f t="shared" si="41"/>
        <v>0.8</v>
      </c>
      <c r="AD92" s="112">
        <f t="shared" si="41"/>
        <v>0.8</v>
      </c>
      <c r="AE92" s="112">
        <f t="shared" si="41"/>
        <v>0.8</v>
      </c>
      <c r="AF92" s="112">
        <f t="shared" si="41"/>
        <v>0.8</v>
      </c>
      <c r="AG92" s="112">
        <f t="shared" si="41"/>
        <v>0.8</v>
      </c>
      <c r="AH92" s="112">
        <f t="shared" si="41"/>
        <v>0.8</v>
      </c>
      <c r="AI92" s="112">
        <f t="shared" si="41"/>
        <v>23.20000000000001</v>
      </c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ht="14.4" outlineLevel="3">
      <c r="A93" t="s">
        <v>696</v>
      </c>
      <c r="B93" s="174" t="s">
        <v>36</v>
      </c>
      <c r="C93" s="175" t="s">
        <v>699</v>
      </c>
      <c r="D93" s="175" t="s">
        <v>10</v>
      </c>
      <c r="E93" s="176">
        <f>SUM($E53:E53)</f>
        <v>0</v>
      </c>
      <c r="F93" s="176">
        <f>SUM($E53:F53)</f>
        <v>0</v>
      </c>
      <c r="G93" s="176">
        <f>SUM($E53:G53)</f>
        <v>0</v>
      </c>
      <c r="H93" s="176">
        <f>SUM($E53:H53)</f>
        <v>0</v>
      </c>
      <c r="I93" s="176">
        <f>SUM($E53:I53)</f>
        <v>0</v>
      </c>
      <c r="J93" s="177">
        <f>SUM($E53:J53)</f>
        <v>0</v>
      </c>
      <c r="K93" s="177">
        <f>SUM($E53:K53)</f>
        <v>0</v>
      </c>
      <c r="L93" s="177">
        <f>SUM($E53:L53)</f>
        <v>0</v>
      </c>
      <c r="M93" s="177">
        <f>SUM($E53:M53)</f>
        <v>0</v>
      </c>
      <c r="N93" s="177">
        <f>SUM($E53:N53)</f>
        <v>0</v>
      </c>
      <c r="O93" s="177">
        <f>SUM($E53:O53)</f>
        <v>0</v>
      </c>
      <c r="P93" s="177">
        <f>SUM($E53:P53)</f>
        <v>0</v>
      </c>
      <c r="Q93" s="177">
        <f>SUM($E53:Q53)</f>
        <v>0</v>
      </c>
      <c r="R93" s="177">
        <f>SUM($E53:R53)</f>
        <v>0</v>
      </c>
      <c r="S93" s="177">
        <f>SUM($E53:S53)</f>
        <v>0</v>
      </c>
      <c r="T93" s="177">
        <f>SUM($E53:T53)</f>
        <v>0</v>
      </c>
      <c r="U93" s="177">
        <f>SUM($E53:U53)</f>
        <v>0</v>
      </c>
      <c r="V93" s="177">
        <f>SUM($E53:V53)</f>
        <v>0</v>
      </c>
      <c r="W93" s="177">
        <f>SUM($E53:W53)</f>
        <v>0</v>
      </c>
      <c r="X93" s="177">
        <f>SUM($E53:X53)</f>
        <v>0</v>
      </c>
      <c r="Y93" s="177">
        <f>SUM($E53:Y53)</f>
        <v>0</v>
      </c>
      <c r="Z93" s="177">
        <f>SUM($E53:Z53)</f>
        <v>0</v>
      </c>
      <c r="AA93" s="177">
        <f>SUM($E53:AA53)</f>
        <v>0</v>
      </c>
      <c r="AB93" s="177">
        <f>SUM($E53:AB53)</f>
        <v>0</v>
      </c>
      <c r="AC93" s="177">
        <f>SUM($E53:AC53)</f>
        <v>0</v>
      </c>
      <c r="AD93" s="177">
        <f>SUM($E53:AD53)</f>
        <v>0</v>
      </c>
      <c r="AE93" s="177">
        <f>SUM($E53:AE53)</f>
        <v>0</v>
      </c>
      <c r="AF93" s="177">
        <f>SUM($E53:AF53)</f>
        <v>0</v>
      </c>
      <c r="AG93" s="177">
        <f>SUM($E53:AG53)</f>
        <v>0</v>
      </c>
      <c r="AH93" s="177">
        <f>SUM($E53:AH53)</f>
        <v>0</v>
      </c>
      <c r="AI93" s="177">
        <f t="shared" ref="AI93:AI95" si="42">SUM(E93:AH93)</f>
        <v>0</v>
      </c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ht="14.4" outlineLevel="3">
      <c r="A94" t="s">
        <v>696</v>
      </c>
      <c r="B94" s="174" t="s">
        <v>37</v>
      </c>
      <c r="C94" s="175" t="s">
        <v>700</v>
      </c>
      <c r="D94" s="175" t="s">
        <v>10</v>
      </c>
      <c r="E94" s="178">
        <f>SUM($E54:E54)</f>
        <v>0</v>
      </c>
      <c r="F94" s="176">
        <f>SUM($E54:F54)</f>
        <v>0</v>
      </c>
      <c r="G94" s="178">
        <f>SUM($E54:G54)</f>
        <v>0</v>
      </c>
      <c r="H94" s="178">
        <f>SUM($E54:H54)</f>
        <v>0</v>
      </c>
      <c r="I94" s="178">
        <f>SUM($E54:I54)</f>
        <v>0</v>
      </c>
      <c r="J94" s="177">
        <f>SUM($E54:J54)</f>
        <v>0</v>
      </c>
      <c r="K94" s="177">
        <f>SUM($E54:K54)</f>
        <v>0</v>
      </c>
      <c r="L94" s="177">
        <f>SUM($E54:L54)</f>
        <v>0</v>
      </c>
      <c r="M94" s="177">
        <f>SUM($E54:M54)</f>
        <v>0</v>
      </c>
      <c r="N94" s="177">
        <f>SUM($E54:N54)</f>
        <v>0</v>
      </c>
      <c r="O94" s="177">
        <f>SUM($E54:O54)</f>
        <v>0</v>
      </c>
      <c r="P94" s="177">
        <f>SUM($E54:P54)</f>
        <v>0</v>
      </c>
      <c r="Q94" s="177">
        <f>SUM($E54:Q54)</f>
        <v>0</v>
      </c>
      <c r="R94" s="177">
        <f>SUM($E54:R54)</f>
        <v>0</v>
      </c>
      <c r="S94" s="177">
        <f>SUM($E54:S54)</f>
        <v>0</v>
      </c>
      <c r="T94" s="177">
        <f>SUM($E54:T54)</f>
        <v>0</v>
      </c>
      <c r="U94" s="177">
        <f>SUM($E54:U54)</f>
        <v>0</v>
      </c>
      <c r="V94" s="177">
        <f>SUM($E54:V54)</f>
        <v>0</v>
      </c>
      <c r="W94" s="177">
        <f>SUM($E54:W54)</f>
        <v>0</v>
      </c>
      <c r="X94" s="177">
        <f>SUM($E54:X54)</f>
        <v>0</v>
      </c>
      <c r="Y94" s="177">
        <f>SUM($E54:Y54)</f>
        <v>0</v>
      </c>
      <c r="Z94" s="177">
        <f>SUM($E54:Z54)</f>
        <v>0</v>
      </c>
      <c r="AA94" s="177">
        <f>SUM($E54:AA54)</f>
        <v>0</v>
      </c>
      <c r="AB94" s="177">
        <f>SUM($E54:AB54)</f>
        <v>0</v>
      </c>
      <c r="AC94" s="177">
        <f>SUM($E54:AC54)</f>
        <v>0</v>
      </c>
      <c r="AD94" s="177">
        <f>SUM($E54:AD54)</f>
        <v>0</v>
      </c>
      <c r="AE94" s="177">
        <f>SUM($E54:AE54)</f>
        <v>0</v>
      </c>
      <c r="AF94" s="177">
        <f>SUM($E54:AF54)</f>
        <v>0</v>
      </c>
      <c r="AG94" s="177">
        <f>SUM($E54:AG54)</f>
        <v>0</v>
      </c>
      <c r="AH94" s="177">
        <f>SUM($E54:AH54)</f>
        <v>0</v>
      </c>
      <c r="AI94" s="177">
        <f t="shared" si="42"/>
        <v>0</v>
      </c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ht="14.4" outlineLevel="3">
      <c r="B95" s="170" t="s">
        <v>38</v>
      </c>
      <c r="C95" s="179" t="s">
        <v>701</v>
      </c>
      <c r="D95" s="179" t="s">
        <v>10</v>
      </c>
      <c r="E95" s="176">
        <f>SUM($E55:E55)</f>
        <v>0</v>
      </c>
      <c r="F95" s="176">
        <f>SUM($E55:F55)</f>
        <v>0.8</v>
      </c>
      <c r="G95" s="176">
        <f>SUM($E55:G55)</f>
        <v>0.8</v>
      </c>
      <c r="H95" s="176">
        <f>SUM($E55:H55)</f>
        <v>0.8</v>
      </c>
      <c r="I95" s="176">
        <f>SUM($E55:I55)</f>
        <v>0.8</v>
      </c>
      <c r="J95" s="176">
        <f>SUM($E55:J55)</f>
        <v>0.8</v>
      </c>
      <c r="K95" s="176">
        <f>SUM($E55:K55)</f>
        <v>0.8</v>
      </c>
      <c r="L95" s="176">
        <f>SUM($E55:L55)</f>
        <v>0.8</v>
      </c>
      <c r="M95" s="176">
        <f>SUM($E55:M55)</f>
        <v>0.8</v>
      </c>
      <c r="N95" s="176">
        <f>SUM($E55:N55)</f>
        <v>0.8</v>
      </c>
      <c r="O95" s="176">
        <f>SUM($E55:O55)</f>
        <v>0.8</v>
      </c>
      <c r="P95" s="176">
        <f>SUM($E55:P55)</f>
        <v>0.8</v>
      </c>
      <c r="Q95" s="176">
        <f>SUM($E55:Q55)</f>
        <v>0.8</v>
      </c>
      <c r="R95" s="176">
        <f>SUM($E55:R55)</f>
        <v>0.8</v>
      </c>
      <c r="S95" s="176">
        <f>SUM($E55:S55)</f>
        <v>0.8</v>
      </c>
      <c r="T95" s="176">
        <f>SUM($E55:T55)</f>
        <v>0.8</v>
      </c>
      <c r="U95" s="176">
        <f>SUM($E55:U55)</f>
        <v>0.8</v>
      </c>
      <c r="V95" s="176">
        <f>SUM($E55:V55)</f>
        <v>0.8</v>
      </c>
      <c r="W95" s="176">
        <f>SUM($E55:W55)</f>
        <v>0.8</v>
      </c>
      <c r="X95" s="176">
        <f>SUM($E55:X55)</f>
        <v>0.8</v>
      </c>
      <c r="Y95" s="176">
        <f>SUM($E55:Y55)</f>
        <v>0.8</v>
      </c>
      <c r="Z95" s="176">
        <f>SUM($E55:Z55)</f>
        <v>0.8</v>
      </c>
      <c r="AA95" s="176">
        <f>SUM($E55:AA55)</f>
        <v>0.8</v>
      </c>
      <c r="AB95" s="176">
        <f>SUM($E55:AB55)</f>
        <v>0.8</v>
      </c>
      <c r="AC95" s="176">
        <f>SUM($E55:AC55)</f>
        <v>0.8</v>
      </c>
      <c r="AD95" s="176">
        <f>SUM($E55:AD55)</f>
        <v>0.8</v>
      </c>
      <c r="AE95" s="176">
        <f>SUM($E55:AE55)</f>
        <v>0.8</v>
      </c>
      <c r="AF95" s="176">
        <f>SUM($E55:AF55)</f>
        <v>0.8</v>
      </c>
      <c r="AG95" s="176">
        <f>SUM($E55:AG55)</f>
        <v>0.8</v>
      </c>
      <c r="AH95" s="176">
        <f>SUM($E55:AH55)</f>
        <v>0.8</v>
      </c>
      <c r="AI95" s="176">
        <f t="shared" si="42"/>
        <v>23.20000000000001</v>
      </c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ht="14.4" outlineLevel="1">
      <c r="B96" s="366" t="s">
        <v>48</v>
      </c>
      <c r="C96" s="367"/>
      <c r="D96" s="52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1" t="s">
        <v>6</v>
      </c>
      <c r="AK96" s="10"/>
    </row>
    <row r="97" spans="1:52" ht="14.4" outlineLevel="2">
      <c r="B97" s="6">
        <v>1</v>
      </c>
      <c r="C97" s="7" t="s">
        <v>49</v>
      </c>
      <c r="D97" s="7" t="s">
        <v>27</v>
      </c>
      <c r="E97" s="112">
        <f t="shared" ref="E97:AI97" si="43">SUM(E98:E100)</f>
        <v>53899.99999999992</v>
      </c>
      <c r="F97" s="112">
        <f t="shared" si="43"/>
        <v>53899.99999999992</v>
      </c>
      <c r="G97" s="112">
        <f t="shared" si="43"/>
        <v>53899.99999999992</v>
      </c>
      <c r="H97" s="112">
        <f t="shared" si="43"/>
        <v>53899.99999999992</v>
      </c>
      <c r="I97" s="112">
        <f t="shared" si="43"/>
        <v>53899.99999999992</v>
      </c>
      <c r="J97" s="112">
        <f t="shared" si="43"/>
        <v>12179.999999999964</v>
      </c>
      <c r="K97" s="112">
        <f t="shared" si="43"/>
        <v>12179.999999999964</v>
      </c>
      <c r="L97" s="112">
        <f t="shared" si="43"/>
        <v>12179.999999999964</v>
      </c>
      <c r="M97" s="112">
        <f t="shared" si="43"/>
        <v>12179.999999999964</v>
      </c>
      <c r="N97" s="112">
        <f t="shared" si="43"/>
        <v>12179.999999999964</v>
      </c>
      <c r="O97" s="112">
        <f t="shared" si="43"/>
        <v>12179.999999999964</v>
      </c>
      <c r="P97" s="112">
        <f t="shared" si="43"/>
        <v>12179.999999999964</v>
      </c>
      <c r="Q97" s="112">
        <f t="shared" si="43"/>
        <v>12179.999999999964</v>
      </c>
      <c r="R97" s="112">
        <f t="shared" si="43"/>
        <v>12179.999999999964</v>
      </c>
      <c r="S97" s="112">
        <f t="shared" si="43"/>
        <v>12179.999999999964</v>
      </c>
      <c r="T97" s="112">
        <f t="shared" si="43"/>
        <v>12179.999999999964</v>
      </c>
      <c r="U97" s="112">
        <f t="shared" si="43"/>
        <v>12179.999999999964</v>
      </c>
      <c r="V97" s="112">
        <f t="shared" si="43"/>
        <v>12179.999999999964</v>
      </c>
      <c r="W97" s="112">
        <f t="shared" si="43"/>
        <v>12179.999999999964</v>
      </c>
      <c r="X97" s="112">
        <f t="shared" si="43"/>
        <v>12179.999999999964</v>
      </c>
      <c r="Y97" s="112">
        <f t="shared" si="43"/>
        <v>12179.999999999964</v>
      </c>
      <c r="Z97" s="112">
        <f t="shared" si="43"/>
        <v>12179.999999999964</v>
      </c>
      <c r="AA97" s="112">
        <f t="shared" si="43"/>
        <v>12179.999999999964</v>
      </c>
      <c r="AB97" s="112">
        <f t="shared" si="43"/>
        <v>12179.999999999964</v>
      </c>
      <c r="AC97" s="112">
        <f t="shared" si="43"/>
        <v>12179.999999999964</v>
      </c>
      <c r="AD97" s="112">
        <f t="shared" si="43"/>
        <v>12179.999999999964</v>
      </c>
      <c r="AE97" s="112">
        <f t="shared" si="43"/>
        <v>12179.999999999964</v>
      </c>
      <c r="AF97" s="112">
        <f t="shared" si="43"/>
        <v>12179.999999999964</v>
      </c>
      <c r="AG97" s="112">
        <f t="shared" si="43"/>
        <v>12179.999999999964</v>
      </c>
      <c r="AH97" s="112">
        <f t="shared" si="43"/>
        <v>12179.999999999964</v>
      </c>
      <c r="AI97" s="112">
        <f t="shared" si="43"/>
        <v>573999.99999999884</v>
      </c>
      <c r="AJ97" s="10"/>
      <c r="AK97" s="118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 ht="14.4" outlineLevel="3">
      <c r="A98" t="s">
        <v>696</v>
      </c>
      <c r="B98" s="174" t="s">
        <v>9</v>
      </c>
      <c r="C98" s="175" t="s">
        <v>699</v>
      </c>
      <c r="D98" s="175" t="s">
        <v>27</v>
      </c>
      <c r="E98" s="176">
        <f t="shared" ref="E98:AH100" si="44">E78*3.5*1000</f>
        <v>13299.99999999994</v>
      </c>
      <c r="F98" s="176">
        <f t="shared" si="44"/>
        <v>13299.99999999994</v>
      </c>
      <c r="G98" s="176">
        <f t="shared" si="44"/>
        <v>13299.99999999994</v>
      </c>
      <c r="H98" s="176">
        <f t="shared" si="44"/>
        <v>13299.99999999994</v>
      </c>
      <c r="I98" s="176">
        <f t="shared" si="44"/>
        <v>13299.99999999994</v>
      </c>
      <c r="J98" s="177">
        <f t="shared" si="44"/>
        <v>0</v>
      </c>
      <c r="K98" s="177">
        <f t="shared" si="44"/>
        <v>0</v>
      </c>
      <c r="L98" s="177">
        <f t="shared" si="44"/>
        <v>0</v>
      </c>
      <c r="M98" s="177">
        <f t="shared" si="44"/>
        <v>0</v>
      </c>
      <c r="N98" s="177">
        <f t="shared" si="44"/>
        <v>0</v>
      </c>
      <c r="O98" s="177">
        <f t="shared" si="44"/>
        <v>0</v>
      </c>
      <c r="P98" s="177">
        <f t="shared" si="44"/>
        <v>0</v>
      </c>
      <c r="Q98" s="177">
        <f t="shared" si="44"/>
        <v>0</v>
      </c>
      <c r="R98" s="177">
        <f t="shared" si="44"/>
        <v>0</v>
      </c>
      <c r="S98" s="177">
        <f t="shared" si="44"/>
        <v>0</v>
      </c>
      <c r="T98" s="177">
        <f t="shared" si="44"/>
        <v>0</v>
      </c>
      <c r="U98" s="177">
        <f t="shared" si="44"/>
        <v>0</v>
      </c>
      <c r="V98" s="177">
        <f t="shared" si="44"/>
        <v>0</v>
      </c>
      <c r="W98" s="177">
        <f t="shared" si="44"/>
        <v>0</v>
      </c>
      <c r="X98" s="177">
        <f t="shared" si="44"/>
        <v>0</v>
      </c>
      <c r="Y98" s="177">
        <f t="shared" si="44"/>
        <v>0</v>
      </c>
      <c r="Z98" s="177">
        <f t="shared" si="44"/>
        <v>0</v>
      </c>
      <c r="AA98" s="177">
        <f t="shared" si="44"/>
        <v>0</v>
      </c>
      <c r="AB98" s="177">
        <f t="shared" si="44"/>
        <v>0</v>
      </c>
      <c r="AC98" s="177">
        <f t="shared" si="44"/>
        <v>0</v>
      </c>
      <c r="AD98" s="177">
        <f t="shared" si="44"/>
        <v>0</v>
      </c>
      <c r="AE98" s="177">
        <f t="shared" si="44"/>
        <v>0</v>
      </c>
      <c r="AF98" s="177">
        <f t="shared" si="44"/>
        <v>0</v>
      </c>
      <c r="AG98" s="177">
        <f t="shared" si="44"/>
        <v>0</v>
      </c>
      <c r="AH98" s="177">
        <f t="shared" si="44"/>
        <v>0</v>
      </c>
      <c r="AI98" s="177">
        <f t="shared" ref="AI98:AI100" si="45">SUM(E98:AH98)</f>
        <v>66499.999999999694</v>
      </c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 ht="14.4" outlineLevel="3">
      <c r="A99" t="s">
        <v>696</v>
      </c>
      <c r="B99" s="174" t="s">
        <v>11</v>
      </c>
      <c r="C99" s="175" t="s">
        <v>700</v>
      </c>
      <c r="D99" s="175" t="s">
        <v>27</v>
      </c>
      <c r="E99" s="178">
        <f t="shared" si="44"/>
        <v>30800.00000000004</v>
      </c>
      <c r="F99" s="176">
        <f t="shared" si="44"/>
        <v>30800.00000000004</v>
      </c>
      <c r="G99" s="178">
        <f t="shared" si="44"/>
        <v>30800.00000000004</v>
      </c>
      <c r="H99" s="178">
        <f t="shared" si="44"/>
        <v>30800.00000000004</v>
      </c>
      <c r="I99" s="178">
        <f t="shared" si="44"/>
        <v>30800.00000000004</v>
      </c>
      <c r="J99" s="177">
        <f t="shared" si="44"/>
        <v>2380.0000000000236</v>
      </c>
      <c r="K99" s="177">
        <f t="shared" si="44"/>
        <v>2380.0000000000236</v>
      </c>
      <c r="L99" s="177">
        <f t="shared" si="44"/>
        <v>2380.0000000000236</v>
      </c>
      <c r="M99" s="177">
        <f t="shared" si="44"/>
        <v>2380.0000000000236</v>
      </c>
      <c r="N99" s="177">
        <f t="shared" si="44"/>
        <v>2380.0000000000236</v>
      </c>
      <c r="O99" s="177">
        <f t="shared" si="44"/>
        <v>2380.0000000000236</v>
      </c>
      <c r="P99" s="177">
        <f t="shared" si="44"/>
        <v>2380.0000000000236</v>
      </c>
      <c r="Q99" s="177">
        <f t="shared" si="44"/>
        <v>2380.0000000000236</v>
      </c>
      <c r="R99" s="177">
        <f t="shared" si="44"/>
        <v>2380.0000000000236</v>
      </c>
      <c r="S99" s="177">
        <f t="shared" si="44"/>
        <v>2380.0000000000236</v>
      </c>
      <c r="T99" s="177">
        <f t="shared" si="44"/>
        <v>2380.0000000000236</v>
      </c>
      <c r="U99" s="177">
        <f t="shared" si="44"/>
        <v>2380.0000000000236</v>
      </c>
      <c r="V99" s="177">
        <f t="shared" si="44"/>
        <v>2380.0000000000236</v>
      </c>
      <c r="W99" s="177">
        <f t="shared" si="44"/>
        <v>2380.0000000000236</v>
      </c>
      <c r="X99" s="177">
        <f t="shared" si="44"/>
        <v>2380.0000000000236</v>
      </c>
      <c r="Y99" s="177">
        <f t="shared" si="44"/>
        <v>2380.0000000000236</v>
      </c>
      <c r="Z99" s="177">
        <f t="shared" si="44"/>
        <v>2380.0000000000236</v>
      </c>
      <c r="AA99" s="177">
        <f t="shared" si="44"/>
        <v>2380.0000000000236</v>
      </c>
      <c r="AB99" s="177">
        <f t="shared" si="44"/>
        <v>2380.0000000000236</v>
      </c>
      <c r="AC99" s="177">
        <f t="shared" si="44"/>
        <v>2380.0000000000236</v>
      </c>
      <c r="AD99" s="177">
        <f t="shared" si="44"/>
        <v>2380.0000000000236</v>
      </c>
      <c r="AE99" s="177">
        <f t="shared" si="44"/>
        <v>2380.0000000000236</v>
      </c>
      <c r="AF99" s="177">
        <f t="shared" si="44"/>
        <v>2380.0000000000236</v>
      </c>
      <c r="AG99" s="177">
        <f t="shared" si="44"/>
        <v>2380.0000000000236</v>
      </c>
      <c r="AH99" s="177">
        <f t="shared" si="44"/>
        <v>2380.0000000000236</v>
      </c>
      <c r="AI99" s="177">
        <f t="shared" si="45"/>
        <v>213500.00000000093</v>
      </c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 ht="14.4" outlineLevel="3">
      <c r="B100" s="170" t="s">
        <v>12</v>
      </c>
      <c r="C100" s="179" t="s">
        <v>701</v>
      </c>
      <c r="D100" s="179" t="s">
        <v>27</v>
      </c>
      <c r="E100" s="176">
        <f t="shared" si="44"/>
        <v>9799.99999999994</v>
      </c>
      <c r="F100" s="176">
        <f t="shared" si="44"/>
        <v>9799.99999999994</v>
      </c>
      <c r="G100" s="176">
        <f t="shared" si="44"/>
        <v>9799.99999999994</v>
      </c>
      <c r="H100" s="176">
        <f t="shared" si="44"/>
        <v>9799.99999999994</v>
      </c>
      <c r="I100" s="176">
        <f t="shared" si="44"/>
        <v>9799.99999999994</v>
      </c>
      <c r="J100" s="176">
        <f t="shared" si="44"/>
        <v>9799.99999999994</v>
      </c>
      <c r="K100" s="176">
        <f t="shared" si="44"/>
        <v>9799.99999999994</v>
      </c>
      <c r="L100" s="176">
        <f t="shared" si="44"/>
        <v>9799.99999999994</v>
      </c>
      <c r="M100" s="176">
        <f t="shared" si="44"/>
        <v>9799.99999999994</v>
      </c>
      <c r="N100" s="176">
        <f t="shared" si="44"/>
        <v>9799.99999999994</v>
      </c>
      <c r="O100" s="176">
        <f t="shared" si="44"/>
        <v>9799.99999999994</v>
      </c>
      <c r="P100" s="176">
        <f t="shared" si="44"/>
        <v>9799.99999999994</v>
      </c>
      <c r="Q100" s="176">
        <f t="shared" si="44"/>
        <v>9799.99999999994</v>
      </c>
      <c r="R100" s="176">
        <f t="shared" si="44"/>
        <v>9799.99999999994</v>
      </c>
      <c r="S100" s="176">
        <f t="shared" si="44"/>
        <v>9799.99999999994</v>
      </c>
      <c r="T100" s="176">
        <f t="shared" si="44"/>
        <v>9799.99999999994</v>
      </c>
      <c r="U100" s="176">
        <f t="shared" si="44"/>
        <v>9799.99999999994</v>
      </c>
      <c r="V100" s="176">
        <f t="shared" si="44"/>
        <v>9799.99999999994</v>
      </c>
      <c r="W100" s="176">
        <f t="shared" si="44"/>
        <v>9799.99999999994</v>
      </c>
      <c r="X100" s="176">
        <f t="shared" si="44"/>
        <v>9799.99999999994</v>
      </c>
      <c r="Y100" s="176">
        <f t="shared" si="44"/>
        <v>9799.99999999994</v>
      </c>
      <c r="Z100" s="176">
        <f t="shared" si="44"/>
        <v>9799.99999999994</v>
      </c>
      <c r="AA100" s="176">
        <f t="shared" si="44"/>
        <v>9799.99999999994</v>
      </c>
      <c r="AB100" s="176">
        <f t="shared" si="44"/>
        <v>9799.99999999994</v>
      </c>
      <c r="AC100" s="176">
        <f t="shared" si="44"/>
        <v>9799.99999999994</v>
      </c>
      <c r="AD100" s="176">
        <f t="shared" si="44"/>
        <v>9799.99999999994</v>
      </c>
      <c r="AE100" s="176">
        <f t="shared" si="44"/>
        <v>9799.99999999994</v>
      </c>
      <c r="AF100" s="176">
        <f t="shared" si="44"/>
        <v>9799.99999999994</v>
      </c>
      <c r="AG100" s="176">
        <f t="shared" si="44"/>
        <v>9799.99999999994</v>
      </c>
      <c r="AH100" s="176">
        <f t="shared" si="44"/>
        <v>9799.99999999994</v>
      </c>
      <c r="AI100" s="176">
        <f t="shared" si="45"/>
        <v>293999.9999999982</v>
      </c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 ht="14.4" outlineLevel="1">
      <c r="B101" s="366" t="s">
        <v>693</v>
      </c>
      <c r="C101" s="367"/>
      <c r="D101" s="52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1" t="s">
        <v>6</v>
      </c>
      <c r="AK101" s="10"/>
    </row>
    <row r="102" spans="1:52" ht="14.4" outlineLevel="2">
      <c r="B102" s="6">
        <v>2</v>
      </c>
      <c r="C102" s="7" t="s">
        <v>694</v>
      </c>
      <c r="D102" s="7" t="s">
        <v>27</v>
      </c>
      <c r="E102" s="112">
        <f t="shared" ref="E102:AI102" si="46">SUM(E103:E105)</f>
        <v>0</v>
      </c>
      <c r="F102" s="112">
        <f t="shared" si="46"/>
        <v>2560.0000000000005</v>
      </c>
      <c r="G102" s="112">
        <f t="shared" si="46"/>
        <v>2560.0000000000005</v>
      </c>
      <c r="H102" s="112">
        <f t="shared" si="46"/>
        <v>2560.0000000000005</v>
      </c>
      <c r="I102" s="112">
        <f t="shared" si="46"/>
        <v>2560.0000000000005</v>
      </c>
      <c r="J102" s="112">
        <f t="shared" si="46"/>
        <v>2560.0000000000005</v>
      </c>
      <c r="K102" s="112">
        <f t="shared" si="46"/>
        <v>2560.0000000000005</v>
      </c>
      <c r="L102" s="112">
        <f t="shared" si="46"/>
        <v>2560.0000000000005</v>
      </c>
      <c r="M102" s="112">
        <f t="shared" si="46"/>
        <v>2560.0000000000005</v>
      </c>
      <c r="N102" s="112">
        <f t="shared" si="46"/>
        <v>2560.0000000000005</v>
      </c>
      <c r="O102" s="112">
        <f t="shared" si="46"/>
        <v>2560.0000000000005</v>
      </c>
      <c r="P102" s="112">
        <f t="shared" si="46"/>
        <v>2560.0000000000005</v>
      </c>
      <c r="Q102" s="112">
        <f t="shared" si="46"/>
        <v>2560.0000000000005</v>
      </c>
      <c r="R102" s="112">
        <f t="shared" si="46"/>
        <v>2560.0000000000005</v>
      </c>
      <c r="S102" s="112">
        <f t="shared" si="46"/>
        <v>2560.0000000000005</v>
      </c>
      <c r="T102" s="112">
        <f t="shared" si="46"/>
        <v>2560.0000000000005</v>
      </c>
      <c r="U102" s="112">
        <f t="shared" si="46"/>
        <v>2560.0000000000005</v>
      </c>
      <c r="V102" s="112">
        <f t="shared" si="46"/>
        <v>2560.0000000000005</v>
      </c>
      <c r="W102" s="112">
        <f t="shared" si="46"/>
        <v>2560.0000000000005</v>
      </c>
      <c r="X102" s="112">
        <f t="shared" si="46"/>
        <v>2560.0000000000005</v>
      </c>
      <c r="Y102" s="112">
        <f t="shared" si="46"/>
        <v>2560.0000000000005</v>
      </c>
      <c r="Z102" s="112">
        <f t="shared" si="46"/>
        <v>2560.0000000000005</v>
      </c>
      <c r="AA102" s="112">
        <f t="shared" si="46"/>
        <v>2560.0000000000005</v>
      </c>
      <c r="AB102" s="112">
        <f t="shared" si="46"/>
        <v>2560.0000000000005</v>
      </c>
      <c r="AC102" s="112">
        <f t="shared" si="46"/>
        <v>2560.0000000000005</v>
      </c>
      <c r="AD102" s="112">
        <f t="shared" si="46"/>
        <v>2560.0000000000005</v>
      </c>
      <c r="AE102" s="112">
        <f t="shared" si="46"/>
        <v>2560.0000000000005</v>
      </c>
      <c r="AF102" s="112">
        <f t="shared" si="46"/>
        <v>2560.0000000000005</v>
      </c>
      <c r="AG102" s="112">
        <f t="shared" si="46"/>
        <v>2560.0000000000005</v>
      </c>
      <c r="AH102" s="112">
        <f t="shared" si="46"/>
        <v>2560.0000000000005</v>
      </c>
      <c r="AI102" s="112">
        <f t="shared" si="46"/>
        <v>74240.000000000015</v>
      </c>
      <c r="AJ102" s="10"/>
      <c r="AK102" s="118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 ht="14.4" outlineLevel="3">
      <c r="A103" t="s">
        <v>696</v>
      </c>
      <c r="B103" s="174" t="s">
        <v>21</v>
      </c>
      <c r="C103" s="175" t="s">
        <v>699</v>
      </c>
      <c r="D103" s="175" t="s">
        <v>27</v>
      </c>
      <c r="E103" s="176">
        <f>E83*3.2*1000</f>
        <v>0</v>
      </c>
      <c r="F103" s="176">
        <f t="shared" ref="F103:AH103" si="47">F83*3.2*1000</f>
        <v>0</v>
      </c>
      <c r="G103" s="176">
        <f t="shared" si="47"/>
        <v>0</v>
      </c>
      <c r="H103" s="176">
        <f t="shared" si="47"/>
        <v>0</v>
      </c>
      <c r="I103" s="176">
        <f t="shared" si="47"/>
        <v>0</v>
      </c>
      <c r="J103" s="177">
        <f t="shared" si="47"/>
        <v>0</v>
      </c>
      <c r="K103" s="177">
        <f t="shared" si="47"/>
        <v>0</v>
      </c>
      <c r="L103" s="177">
        <f t="shared" si="47"/>
        <v>0</v>
      </c>
      <c r="M103" s="177">
        <f t="shared" si="47"/>
        <v>0</v>
      </c>
      <c r="N103" s="177">
        <f t="shared" si="47"/>
        <v>0</v>
      </c>
      <c r="O103" s="177">
        <f t="shared" si="47"/>
        <v>0</v>
      </c>
      <c r="P103" s="177">
        <f t="shared" si="47"/>
        <v>0</v>
      </c>
      <c r="Q103" s="177">
        <f t="shared" si="47"/>
        <v>0</v>
      </c>
      <c r="R103" s="177">
        <f t="shared" si="47"/>
        <v>0</v>
      </c>
      <c r="S103" s="177">
        <f t="shared" si="47"/>
        <v>0</v>
      </c>
      <c r="T103" s="177">
        <f t="shared" si="47"/>
        <v>0</v>
      </c>
      <c r="U103" s="177">
        <f t="shared" si="47"/>
        <v>0</v>
      </c>
      <c r="V103" s="177">
        <f t="shared" si="47"/>
        <v>0</v>
      </c>
      <c r="W103" s="177">
        <f t="shared" si="47"/>
        <v>0</v>
      </c>
      <c r="X103" s="177">
        <f t="shared" si="47"/>
        <v>0</v>
      </c>
      <c r="Y103" s="177">
        <f t="shared" si="47"/>
        <v>0</v>
      </c>
      <c r="Z103" s="177">
        <f t="shared" si="47"/>
        <v>0</v>
      </c>
      <c r="AA103" s="177">
        <f t="shared" si="47"/>
        <v>0</v>
      </c>
      <c r="AB103" s="177">
        <f t="shared" si="47"/>
        <v>0</v>
      </c>
      <c r="AC103" s="177">
        <f t="shared" si="47"/>
        <v>0</v>
      </c>
      <c r="AD103" s="177">
        <f t="shared" si="47"/>
        <v>0</v>
      </c>
      <c r="AE103" s="177">
        <f t="shared" si="47"/>
        <v>0</v>
      </c>
      <c r="AF103" s="177">
        <f t="shared" si="47"/>
        <v>0</v>
      </c>
      <c r="AG103" s="177">
        <f t="shared" si="47"/>
        <v>0</v>
      </c>
      <c r="AH103" s="177">
        <f t="shared" si="47"/>
        <v>0</v>
      </c>
      <c r="AI103" s="177">
        <f t="shared" ref="AI103:AI105" si="48">SUM(E103:AH103)</f>
        <v>0</v>
      </c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 ht="14.4" outlineLevel="3">
      <c r="A104" t="s">
        <v>696</v>
      </c>
      <c r="B104" s="174" t="s">
        <v>22</v>
      </c>
      <c r="C104" s="175" t="s">
        <v>700</v>
      </c>
      <c r="D104" s="175" t="s">
        <v>27</v>
      </c>
      <c r="E104" s="178">
        <f t="shared" ref="E104:AH105" si="49">E84*3.2*1000</f>
        <v>0</v>
      </c>
      <c r="F104" s="176">
        <f t="shared" si="49"/>
        <v>0</v>
      </c>
      <c r="G104" s="178">
        <f t="shared" si="49"/>
        <v>0</v>
      </c>
      <c r="H104" s="178">
        <f t="shared" si="49"/>
        <v>0</v>
      </c>
      <c r="I104" s="178">
        <f t="shared" si="49"/>
        <v>0</v>
      </c>
      <c r="J104" s="177">
        <f t="shared" si="49"/>
        <v>0</v>
      </c>
      <c r="K104" s="177">
        <f t="shared" si="49"/>
        <v>0</v>
      </c>
      <c r="L104" s="177">
        <f t="shared" si="49"/>
        <v>0</v>
      </c>
      <c r="M104" s="177">
        <f t="shared" si="49"/>
        <v>0</v>
      </c>
      <c r="N104" s="177">
        <f t="shared" si="49"/>
        <v>0</v>
      </c>
      <c r="O104" s="177">
        <f t="shared" si="49"/>
        <v>0</v>
      </c>
      <c r="P104" s="177">
        <f t="shared" si="49"/>
        <v>0</v>
      </c>
      <c r="Q104" s="177">
        <f t="shared" si="49"/>
        <v>0</v>
      </c>
      <c r="R104" s="177">
        <f t="shared" si="49"/>
        <v>0</v>
      </c>
      <c r="S104" s="177">
        <f t="shared" si="49"/>
        <v>0</v>
      </c>
      <c r="T104" s="177">
        <f t="shared" si="49"/>
        <v>0</v>
      </c>
      <c r="U104" s="177">
        <f t="shared" si="49"/>
        <v>0</v>
      </c>
      <c r="V104" s="177">
        <f t="shared" si="49"/>
        <v>0</v>
      </c>
      <c r="W104" s="177">
        <f t="shared" si="49"/>
        <v>0</v>
      </c>
      <c r="X104" s="177">
        <f t="shared" si="49"/>
        <v>0</v>
      </c>
      <c r="Y104" s="177">
        <f t="shared" si="49"/>
        <v>0</v>
      </c>
      <c r="Z104" s="177">
        <f t="shared" si="49"/>
        <v>0</v>
      </c>
      <c r="AA104" s="177">
        <f t="shared" si="49"/>
        <v>0</v>
      </c>
      <c r="AB104" s="177">
        <f t="shared" si="49"/>
        <v>0</v>
      </c>
      <c r="AC104" s="177">
        <f t="shared" si="49"/>
        <v>0</v>
      </c>
      <c r="AD104" s="177">
        <f t="shared" si="49"/>
        <v>0</v>
      </c>
      <c r="AE104" s="177">
        <f t="shared" si="49"/>
        <v>0</v>
      </c>
      <c r="AF104" s="177">
        <f t="shared" si="49"/>
        <v>0</v>
      </c>
      <c r="AG104" s="177">
        <f t="shared" si="49"/>
        <v>0</v>
      </c>
      <c r="AH104" s="177">
        <f t="shared" si="49"/>
        <v>0</v>
      </c>
      <c r="AI104" s="177">
        <f t="shared" si="48"/>
        <v>0</v>
      </c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 ht="14.4" outlineLevel="3">
      <c r="B105" s="170" t="s">
        <v>23</v>
      </c>
      <c r="C105" s="179" t="s">
        <v>701</v>
      </c>
      <c r="D105" s="179" t="s">
        <v>27</v>
      </c>
      <c r="E105" s="176">
        <f t="shared" si="49"/>
        <v>0</v>
      </c>
      <c r="F105" s="176">
        <f t="shared" si="49"/>
        <v>2560.0000000000005</v>
      </c>
      <c r="G105" s="176">
        <f t="shared" si="49"/>
        <v>2560.0000000000005</v>
      </c>
      <c r="H105" s="176">
        <f t="shared" si="49"/>
        <v>2560.0000000000005</v>
      </c>
      <c r="I105" s="176">
        <f t="shared" si="49"/>
        <v>2560.0000000000005</v>
      </c>
      <c r="J105" s="176">
        <f t="shared" si="49"/>
        <v>2560.0000000000005</v>
      </c>
      <c r="K105" s="176">
        <f t="shared" si="49"/>
        <v>2560.0000000000005</v>
      </c>
      <c r="L105" s="176">
        <f t="shared" si="49"/>
        <v>2560.0000000000005</v>
      </c>
      <c r="M105" s="176">
        <f t="shared" si="49"/>
        <v>2560.0000000000005</v>
      </c>
      <c r="N105" s="176">
        <f t="shared" si="49"/>
        <v>2560.0000000000005</v>
      </c>
      <c r="O105" s="176">
        <f t="shared" si="49"/>
        <v>2560.0000000000005</v>
      </c>
      <c r="P105" s="176">
        <f t="shared" si="49"/>
        <v>2560.0000000000005</v>
      </c>
      <c r="Q105" s="176">
        <f t="shared" si="49"/>
        <v>2560.0000000000005</v>
      </c>
      <c r="R105" s="176">
        <f t="shared" si="49"/>
        <v>2560.0000000000005</v>
      </c>
      <c r="S105" s="176">
        <f t="shared" si="49"/>
        <v>2560.0000000000005</v>
      </c>
      <c r="T105" s="176">
        <f t="shared" si="49"/>
        <v>2560.0000000000005</v>
      </c>
      <c r="U105" s="176">
        <f t="shared" si="49"/>
        <v>2560.0000000000005</v>
      </c>
      <c r="V105" s="176">
        <f t="shared" si="49"/>
        <v>2560.0000000000005</v>
      </c>
      <c r="W105" s="176">
        <f t="shared" si="49"/>
        <v>2560.0000000000005</v>
      </c>
      <c r="X105" s="176">
        <f t="shared" si="49"/>
        <v>2560.0000000000005</v>
      </c>
      <c r="Y105" s="176">
        <f t="shared" si="49"/>
        <v>2560.0000000000005</v>
      </c>
      <c r="Z105" s="176">
        <f t="shared" si="49"/>
        <v>2560.0000000000005</v>
      </c>
      <c r="AA105" s="176">
        <f t="shared" si="49"/>
        <v>2560.0000000000005</v>
      </c>
      <c r="AB105" s="176">
        <f t="shared" si="49"/>
        <v>2560.0000000000005</v>
      </c>
      <c r="AC105" s="176">
        <f t="shared" si="49"/>
        <v>2560.0000000000005</v>
      </c>
      <c r="AD105" s="176">
        <f t="shared" si="49"/>
        <v>2560.0000000000005</v>
      </c>
      <c r="AE105" s="176">
        <f t="shared" si="49"/>
        <v>2560.0000000000005</v>
      </c>
      <c r="AF105" s="176">
        <f t="shared" si="49"/>
        <v>2560.0000000000005</v>
      </c>
      <c r="AG105" s="176">
        <f t="shared" si="49"/>
        <v>2560.0000000000005</v>
      </c>
      <c r="AH105" s="176">
        <f t="shared" si="49"/>
        <v>2560.0000000000005</v>
      </c>
      <c r="AI105" s="176">
        <f t="shared" si="48"/>
        <v>74240.000000000015</v>
      </c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 ht="14.4" outlineLevel="1">
      <c r="B106" s="366" t="s">
        <v>50</v>
      </c>
      <c r="C106" s="367"/>
      <c r="D106" s="52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1" t="s">
        <v>6</v>
      </c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 ht="14.4" outlineLevel="2">
      <c r="B107" s="6">
        <v>3</v>
      </c>
      <c r="C107" s="7" t="s">
        <v>51</v>
      </c>
      <c r="D107" s="7" t="s">
        <v>27</v>
      </c>
      <c r="E107" s="112">
        <f t="shared" ref="E107:AI107" si="50">SUM(E108:E110)</f>
        <v>9499.9999999999582</v>
      </c>
      <c r="F107" s="112">
        <f t="shared" si="50"/>
        <v>17159.999999999931</v>
      </c>
      <c r="G107" s="112">
        <f t="shared" si="50"/>
        <v>17159.999999999931</v>
      </c>
      <c r="H107" s="112">
        <f t="shared" si="50"/>
        <v>17159.999999999931</v>
      </c>
      <c r="I107" s="112">
        <f t="shared" si="50"/>
        <v>17159.999999999931</v>
      </c>
      <c r="J107" s="112">
        <f t="shared" si="50"/>
        <v>7659.9999999999745</v>
      </c>
      <c r="K107" s="112">
        <f t="shared" si="50"/>
        <v>7659.9999999999745</v>
      </c>
      <c r="L107" s="112">
        <f t="shared" si="50"/>
        <v>7659.9999999999745</v>
      </c>
      <c r="M107" s="112">
        <f t="shared" si="50"/>
        <v>7659.9999999999745</v>
      </c>
      <c r="N107" s="112">
        <f t="shared" si="50"/>
        <v>7659.9999999999745</v>
      </c>
      <c r="O107" s="112">
        <f t="shared" si="50"/>
        <v>7659.9999999999745</v>
      </c>
      <c r="P107" s="112">
        <f t="shared" si="50"/>
        <v>7659.9999999999745</v>
      </c>
      <c r="Q107" s="112">
        <f t="shared" si="50"/>
        <v>7659.9999999999745</v>
      </c>
      <c r="R107" s="112">
        <f t="shared" si="50"/>
        <v>7659.9999999999745</v>
      </c>
      <c r="S107" s="112">
        <f t="shared" si="50"/>
        <v>7659.9999999999745</v>
      </c>
      <c r="T107" s="112">
        <f t="shared" si="50"/>
        <v>7659.9999999999745</v>
      </c>
      <c r="U107" s="112">
        <f t="shared" si="50"/>
        <v>7659.9999999999745</v>
      </c>
      <c r="V107" s="112">
        <f t="shared" si="50"/>
        <v>7659.9999999999745</v>
      </c>
      <c r="W107" s="112">
        <f t="shared" si="50"/>
        <v>7659.9999999999745</v>
      </c>
      <c r="X107" s="112">
        <f t="shared" si="50"/>
        <v>7659.9999999999745</v>
      </c>
      <c r="Y107" s="112">
        <f t="shared" si="50"/>
        <v>7659.9999999999745</v>
      </c>
      <c r="Z107" s="112">
        <f t="shared" si="50"/>
        <v>7659.9999999999745</v>
      </c>
      <c r="AA107" s="112">
        <f t="shared" si="50"/>
        <v>7659.9999999999745</v>
      </c>
      <c r="AB107" s="112">
        <f t="shared" si="50"/>
        <v>7659.9999999999745</v>
      </c>
      <c r="AC107" s="112">
        <f t="shared" si="50"/>
        <v>7659.9999999999745</v>
      </c>
      <c r="AD107" s="112">
        <f t="shared" si="50"/>
        <v>7659.9999999999745</v>
      </c>
      <c r="AE107" s="112">
        <f t="shared" si="50"/>
        <v>7659.9999999999745</v>
      </c>
      <c r="AF107" s="112">
        <f t="shared" si="50"/>
        <v>7659.9999999999745</v>
      </c>
      <c r="AG107" s="112">
        <f t="shared" si="50"/>
        <v>7659.9999999999745</v>
      </c>
      <c r="AH107" s="112">
        <f t="shared" si="50"/>
        <v>7659.9999999999745</v>
      </c>
      <c r="AI107" s="112">
        <f t="shared" si="50"/>
        <v>269639.99999999913</v>
      </c>
      <c r="AJ107" s="10"/>
      <c r="AK107" s="118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 ht="14.4" outlineLevel="3">
      <c r="A108" t="s">
        <v>696</v>
      </c>
      <c r="B108" s="174" t="s">
        <v>33</v>
      </c>
      <c r="C108" s="175" t="s">
        <v>699</v>
      </c>
      <c r="D108" s="175" t="s">
        <v>27</v>
      </c>
      <c r="E108" s="176">
        <f>(E88*2.5*1000)+(E93*1.2*1000)</f>
        <v>9499.9999999999582</v>
      </c>
      <c r="F108" s="176">
        <f t="shared" ref="F108:AH108" si="51">(F88*2.5*1000)+(F93*1.2*1000)</f>
        <v>9499.9999999999582</v>
      </c>
      <c r="G108" s="176">
        <f t="shared" si="51"/>
        <v>9499.9999999999582</v>
      </c>
      <c r="H108" s="176">
        <f t="shared" si="51"/>
        <v>9499.9999999999582</v>
      </c>
      <c r="I108" s="176">
        <f t="shared" si="51"/>
        <v>9499.9999999999582</v>
      </c>
      <c r="J108" s="177">
        <f t="shared" si="51"/>
        <v>0</v>
      </c>
      <c r="K108" s="177">
        <f t="shared" si="51"/>
        <v>0</v>
      </c>
      <c r="L108" s="177">
        <f t="shared" si="51"/>
        <v>0</v>
      </c>
      <c r="M108" s="177">
        <f t="shared" si="51"/>
        <v>0</v>
      </c>
      <c r="N108" s="177">
        <f t="shared" si="51"/>
        <v>0</v>
      </c>
      <c r="O108" s="177">
        <f t="shared" si="51"/>
        <v>0</v>
      </c>
      <c r="P108" s="177">
        <f t="shared" si="51"/>
        <v>0</v>
      </c>
      <c r="Q108" s="177">
        <f t="shared" si="51"/>
        <v>0</v>
      </c>
      <c r="R108" s="177">
        <f t="shared" si="51"/>
        <v>0</v>
      </c>
      <c r="S108" s="177">
        <f t="shared" si="51"/>
        <v>0</v>
      </c>
      <c r="T108" s="177">
        <f t="shared" si="51"/>
        <v>0</v>
      </c>
      <c r="U108" s="177">
        <f t="shared" si="51"/>
        <v>0</v>
      </c>
      <c r="V108" s="177">
        <f t="shared" si="51"/>
        <v>0</v>
      </c>
      <c r="W108" s="177">
        <f t="shared" si="51"/>
        <v>0</v>
      </c>
      <c r="X108" s="177">
        <f t="shared" si="51"/>
        <v>0</v>
      </c>
      <c r="Y108" s="177">
        <f t="shared" si="51"/>
        <v>0</v>
      </c>
      <c r="Z108" s="177">
        <f t="shared" si="51"/>
        <v>0</v>
      </c>
      <c r="AA108" s="177">
        <f t="shared" si="51"/>
        <v>0</v>
      </c>
      <c r="AB108" s="177">
        <f t="shared" si="51"/>
        <v>0</v>
      </c>
      <c r="AC108" s="177">
        <f t="shared" si="51"/>
        <v>0</v>
      </c>
      <c r="AD108" s="177">
        <f t="shared" si="51"/>
        <v>0</v>
      </c>
      <c r="AE108" s="177">
        <f t="shared" si="51"/>
        <v>0</v>
      </c>
      <c r="AF108" s="177">
        <f t="shared" si="51"/>
        <v>0</v>
      </c>
      <c r="AG108" s="177">
        <f t="shared" si="51"/>
        <v>0</v>
      </c>
      <c r="AH108" s="177">
        <f t="shared" si="51"/>
        <v>0</v>
      </c>
      <c r="AI108" s="177">
        <f t="shared" ref="AI108:AI110" si="52">SUM(E108:AH108)</f>
        <v>47499.999999999789</v>
      </c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 ht="14.4" outlineLevel="3">
      <c r="A109" t="s">
        <v>696</v>
      </c>
      <c r="B109" s="174" t="s">
        <v>34</v>
      </c>
      <c r="C109" s="175" t="s">
        <v>700</v>
      </c>
      <c r="D109" s="175" t="s">
        <v>27</v>
      </c>
      <c r="E109" s="178">
        <f t="shared" ref="E109:AH110" si="53">(E89*2.5*1000)+(E94*1.2*1000)</f>
        <v>0</v>
      </c>
      <c r="F109" s="176">
        <f t="shared" si="53"/>
        <v>1700.0000000000171</v>
      </c>
      <c r="G109" s="178">
        <f t="shared" si="53"/>
        <v>1700.0000000000171</v>
      </c>
      <c r="H109" s="178">
        <f t="shared" si="53"/>
        <v>1700.0000000000171</v>
      </c>
      <c r="I109" s="178">
        <f t="shared" si="53"/>
        <v>1700.0000000000171</v>
      </c>
      <c r="J109" s="177">
        <f t="shared" si="53"/>
        <v>1700.0000000000171</v>
      </c>
      <c r="K109" s="177">
        <f t="shared" si="53"/>
        <v>1700.0000000000171</v>
      </c>
      <c r="L109" s="177">
        <f t="shared" si="53"/>
        <v>1700.0000000000171</v>
      </c>
      <c r="M109" s="177">
        <f t="shared" si="53"/>
        <v>1700.0000000000171</v>
      </c>
      <c r="N109" s="177">
        <f t="shared" si="53"/>
        <v>1700.0000000000171</v>
      </c>
      <c r="O109" s="177">
        <f t="shared" si="53"/>
        <v>1700.0000000000171</v>
      </c>
      <c r="P109" s="177">
        <f t="shared" si="53"/>
        <v>1700.0000000000171</v>
      </c>
      <c r="Q109" s="177">
        <f t="shared" si="53"/>
        <v>1700.0000000000171</v>
      </c>
      <c r="R109" s="177">
        <f t="shared" si="53"/>
        <v>1700.0000000000171</v>
      </c>
      <c r="S109" s="177">
        <f t="shared" si="53"/>
        <v>1700.0000000000171</v>
      </c>
      <c r="T109" s="177">
        <f t="shared" si="53"/>
        <v>1700.0000000000171</v>
      </c>
      <c r="U109" s="177">
        <f t="shared" si="53"/>
        <v>1700.0000000000171</v>
      </c>
      <c r="V109" s="177">
        <f t="shared" si="53"/>
        <v>1700.0000000000171</v>
      </c>
      <c r="W109" s="177">
        <f t="shared" si="53"/>
        <v>1700.0000000000171</v>
      </c>
      <c r="X109" s="177">
        <f t="shared" si="53"/>
        <v>1700.0000000000171</v>
      </c>
      <c r="Y109" s="177">
        <f t="shared" si="53"/>
        <v>1700.0000000000171</v>
      </c>
      <c r="Z109" s="177">
        <f t="shared" si="53"/>
        <v>1700.0000000000171</v>
      </c>
      <c r="AA109" s="177">
        <f t="shared" si="53"/>
        <v>1700.0000000000171</v>
      </c>
      <c r="AB109" s="177">
        <f t="shared" si="53"/>
        <v>1700.0000000000171</v>
      </c>
      <c r="AC109" s="177">
        <f t="shared" si="53"/>
        <v>1700.0000000000171</v>
      </c>
      <c r="AD109" s="177">
        <f t="shared" si="53"/>
        <v>1700.0000000000171</v>
      </c>
      <c r="AE109" s="177">
        <f t="shared" si="53"/>
        <v>1700.0000000000171</v>
      </c>
      <c r="AF109" s="177">
        <f t="shared" si="53"/>
        <v>1700.0000000000171</v>
      </c>
      <c r="AG109" s="177">
        <f t="shared" si="53"/>
        <v>1700.0000000000171</v>
      </c>
      <c r="AH109" s="177">
        <f t="shared" si="53"/>
        <v>1700.0000000000171</v>
      </c>
      <c r="AI109" s="177">
        <f t="shared" si="52"/>
        <v>49300.00000000048</v>
      </c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 ht="14.4" outlineLevel="3">
      <c r="B110" s="170" t="s">
        <v>35</v>
      </c>
      <c r="C110" s="179" t="s">
        <v>701</v>
      </c>
      <c r="D110" s="179" t="s">
        <v>27</v>
      </c>
      <c r="E110" s="176">
        <f t="shared" si="53"/>
        <v>0</v>
      </c>
      <c r="F110" s="176">
        <f t="shared" si="53"/>
        <v>5959.9999999999573</v>
      </c>
      <c r="G110" s="176">
        <f t="shared" si="53"/>
        <v>5959.9999999999573</v>
      </c>
      <c r="H110" s="176">
        <f t="shared" si="53"/>
        <v>5959.9999999999573</v>
      </c>
      <c r="I110" s="176">
        <f t="shared" si="53"/>
        <v>5959.9999999999573</v>
      </c>
      <c r="J110" s="176">
        <f t="shared" si="53"/>
        <v>5959.9999999999573</v>
      </c>
      <c r="K110" s="176">
        <f t="shared" si="53"/>
        <v>5959.9999999999573</v>
      </c>
      <c r="L110" s="176">
        <f t="shared" si="53"/>
        <v>5959.9999999999573</v>
      </c>
      <c r="M110" s="176">
        <f t="shared" si="53"/>
        <v>5959.9999999999573</v>
      </c>
      <c r="N110" s="176">
        <f t="shared" si="53"/>
        <v>5959.9999999999573</v>
      </c>
      <c r="O110" s="176">
        <f t="shared" si="53"/>
        <v>5959.9999999999573</v>
      </c>
      <c r="P110" s="176">
        <f t="shared" si="53"/>
        <v>5959.9999999999573</v>
      </c>
      <c r="Q110" s="176">
        <f t="shared" si="53"/>
        <v>5959.9999999999573</v>
      </c>
      <c r="R110" s="176">
        <f t="shared" si="53"/>
        <v>5959.9999999999573</v>
      </c>
      <c r="S110" s="176">
        <f t="shared" si="53"/>
        <v>5959.9999999999573</v>
      </c>
      <c r="T110" s="176">
        <f t="shared" si="53"/>
        <v>5959.9999999999573</v>
      </c>
      <c r="U110" s="176">
        <f t="shared" si="53"/>
        <v>5959.9999999999573</v>
      </c>
      <c r="V110" s="176">
        <f t="shared" si="53"/>
        <v>5959.9999999999573</v>
      </c>
      <c r="W110" s="176">
        <f t="shared" si="53"/>
        <v>5959.9999999999573</v>
      </c>
      <c r="X110" s="176">
        <f t="shared" si="53"/>
        <v>5959.9999999999573</v>
      </c>
      <c r="Y110" s="176">
        <f t="shared" si="53"/>
        <v>5959.9999999999573</v>
      </c>
      <c r="Z110" s="176">
        <f t="shared" si="53"/>
        <v>5959.9999999999573</v>
      </c>
      <c r="AA110" s="176">
        <f t="shared" si="53"/>
        <v>5959.9999999999573</v>
      </c>
      <c r="AB110" s="176">
        <f t="shared" si="53"/>
        <v>5959.9999999999573</v>
      </c>
      <c r="AC110" s="176">
        <f t="shared" si="53"/>
        <v>5959.9999999999573</v>
      </c>
      <c r="AD110" s="176">
        <f t="shared" si="53"/>
        <v>5959.9999999999573</v>
      </c>
      <c r="AE110" s="176">
        <f t="shared" si="53"/>
        <v>5959.9999999999573</v>
      </c>
      <c r="AF110" s="176">
        <f t="shared" si="53"/>
        <v>5959.9999999999573</v>
      </c>
      <c r="AG110" s="176">
        <f t="shared" si="53"/>
        <v>5959.9999999999573</v>
      </c>
      <c r="AH110" s="176">
        <f t="shared" si="53"/>
        <v>5959.9999999999573</v>
      </c>
      <c r="AI110" s="176">
        <f t="shared" si="52"/>
        <v>172839.99999999886</v>
      </c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 ht="14.4" outlineLevel="3">
      <c r="B111" s="172"/>
      <c r="C111" s="179"/>
      <c r="D111" s="179"/>
      <c r="E111" s="178"/>
      <c r="F111" s="178"/>
      <c r="G111" s="178"/>
      <c r="H111" s="178"/>
      <c r="I111" s="178"/>
      <c r="J111" s="178"/>
      <c r="K111" s="178"/>
      <c r="L111" s="178"/>
      <c r="M111" s="178"/>
      <c r="N111" s="178"/>
      <c r="O111" s="178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78"/>
      <c r="AA111" s="178"/>
      <c r="AB111" s="178"/>
      <c r="AC111" s="178"/>
      <c r="AD111" s="178"/>
      <c r="AE111" s="178"/>
      <c r="AF111" s="178"/>
      <c r="AG111" s="178"/>
      <c r="AH111" s="178"/>
      <c r="AI111" s="178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 ht="14.4">
      <c r="B112" s="15"/>
      <c r="C112" s="16" t="s">
        <v>52</v>
      </c>
      <c r="D112" s="17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19"/>
      <c r="AH112" s="119"/>
      <c r="AI112" s="119"/>
    </row>
    <row r="113" spans="2:38" ht="14.4">
      <c r="B113" s="170"/>
      <c r="C113" s="182" t="s">
        <v>53</v>
      </c>
      <c r="D113" s="182"/>
      <c r="E113" s="178">
        <f t="shared" ref="E113:AH113" si="54">E97</f>
        <v>53899.99999999992</v>
      </c>
      <c r="F113" s="178">
        <f t="shared" si="54"/>
        <v>53899.99999999992</v>
      </c>
      <c r="G113" s="178">
        <f t="shared" si="54"/>
        <v>53899.99999999992</v>
      </c>
      <c r="H113" s="178">
        <f t="shared" si="54"/>
        <v>53899.99999999992</v>
      </c>
      <c r="I113" s="178">
        <f t="shared" si="54"/>
        <v>53899.99999999992</v>
      </c>
      <c r="J113" s="178">
        <f t="shared" si="54"/>
        <v>12179.999999999964</v>
      </c>
      <c r="K113" s="178">
        <f t="shared" si="54"/>
        <v>12179.999999999964</v>
      </c>
      <c r="L113" s="178">
        <f t="shared" si="54"/>
        <v>12179.999999999964</v>
      </c>
      <c r="M113" s="178">
        <f t="shared" si="54"/>
        <v>12179.999999999964</v>
      </c>
      <c r="N113" s="178">
        <f t="shared" si="54"/>
        <v>12179.999999999964</v>
      </c>
      <c r="O113" s="178">
        <f t="shared" si="54"/>
        <v>12179.999999999964</v>
      </c>
      <c r="P113" s="178">
        <f t="shared" si="54"/>
        <v>12179.999999999964</v>
      </c>
      <c r="Q113" s="178">
        <f t="shared" si="54"/>
        <v>12179.999999999964</v>
      </c>
      <c r="R113" s="178">
        <f t="shared" si="54"/>
        <v>12179.999999999964</v>
      </c>
      <c r="S113" s="178">
        <f t="shared" si="54"/>
        <v>12179.999999999964</v>
      </c>
      <c r="T113" s="178">
        <f t="shared" si="54"/>
        <v>12179.999999999964</v>
      </c>
      <c r="U113" s="178">
        <f t="shared" si="54"/>
        <v>12179.999999999964</v>
      </c>
      <c r="V113" s="178">
        <f t="shared" si="54"/>
        <v>12179.999999999964</v>
      </c>
      <c r="W113" s="178">
        <f t="shared" si="54"/>
        <v>12179.999999999964</v>
      </c>
      <c r="X113" s="178">
        <f t="shared" si="54"/>
        <v>12179.999999999964</v>
      </c>
      <c r="Y113" s="178">
        <f t="shared" si="54"/>
        <v>12179.999999999964</v>
      </c>
      <c r="Z113" s="178">
        <f t="shared" si="54"/>
        <v>12179.999999999964</v>
      </c>
      <c r="AA113" s="178">
        <f t="shared" si="54"/>
        <v>12179.999999999964</v>
      </c>
      <c r="AB113" s="178">
        <f t="shared" si="54"/>
        <v>12179.999999999964</v>
      </c>
      <c r="AC113" s="178">
        <f t="shared" si="54"/>
        <v>12179.999999999964</v>
      </c>
      <c r="AD113" s="178">
        <f t="shared" si="54"/>
        <v>12179.999999999964</v>
      </c>
      <c r="AE113" s="178">
        <f t="shared" si="54"/>
        <v>12179.999999999964</v>
      </c>
      <c r="AF113" s="178">
        <f t="shared" si="54"/>
        <v>12179.999999999964</v>
      </c>
      <c r="AG113" s="178">
        <f t="shared" si="54"/>
        <v>12179.999999999964</v>
      </c>
      <c r="AH113" s="178">
        <f t="shared" si="54"/>
        <v>12179.999999999964</v>
      </c>
      <c r="AI113" s="178"/>
      <c r="AK113" s="118"/>
      <c r="AL113" s="10"/>
    </row>
    <row r="114" spans="2:38" ht="14.4">
      <c r="B114" s="170"/>
      <c r="C114" s="182" t="s">
        <v>695</v>
      </c>
      <c r="D114" s="182"/>
      <c r="E114" s="178">
        <f>E102</f>
        <v>0</v>
      </c>
      <c r="F114" s="178">
        <f t="shared" ref="F114:AH114" si="55">F102</f>
        <v>2560.0000000000005</v>
      </c>
      <c r="G114" s="178">
        <f t="shared" si="55"/>
        <v>2560.0000000000005</v>
      </c>
      <c r="H114" s="178">
        <f t="shared" si="55"/>
        <v>2560.0000000000005</v>
      </c>
      <c r="I114" s="178">
        <f t="shared" si="55"/>
        <v>2560.0000000000005</v>
      </c>
      <c r="J114" s="178">
        <f t="shared" si="55"/>
        <v>2560.0000000000005</v>
      </c>
      <c r="K114" s="178">
        <f t="shared" si="55"/>
        <v>2560.0000000000005</v>
      </c>
      <c r="L114" s="178">
        <f t="shared" si="55"/>
        <v>2560.0000000000005</v>
      </c>
      <c r="M114" s="178">
        <f t="shared" si="55"/>
        <v>2560.0000000000005</v>
      </c>
      <c r="N114" s="178">
        <f t="shared" si="55"/>
        <v>2560.0000000000005</v>
      </c>
      <c r="O114" s="178">
        <f t="shared" si="55"/>
        <v>2560.0000000000005</v>
      </c>
      <c r="P114" s="178">
        <f t="shared" si="55"/>
        <v>2560.0000000000005</v>
      </c>
      <c r="Q114" s="178">
        <f t="shared" si="55"/>
        <v>2560.0000000000005</v>
      </c>
      <c r="R114" s="178">
        <f t="shared" si="55"/>
        <v>2560.0000000000005</v>
      </c>
      <c r="S114" s="178">
        <f t="shared" si="55"/>
        <v>2560.0000000000005</v>
      </c>
      <c r="T114" s="178">
        <f t="shared" si="55"/>
        <v>2560.0000000000005</v>
      </c>
      <c r="U114" s="178">
        <f t="shared" si="55"/>
        <v>2560.0000000000005</v>
      </c>
      <c r="V114" s="178">
        <f t="shared" si="55"/>
        <v>2560.0000000000005</v>
      </c>
      <c r="W114" s="178">
        <f t="shared" si="55"/>
        <v>2560.0000000000005</v>
      </c>
      <c r="X114" s="178">
        <f t="shared" si="55"/>
        <v>2560.0000000000005</v>
      </c>
      <c r="Y114" s="178">
        <f t="shared" si="55"/>
        <v>2560.0000000000005</v>
      </c>
      <c r="Z114" s="178">
        <f t="shared" si="55"/>
        <v>2560.0000000000005</v>
      </c>
      <c r="AA114" s="178">
        <f t="shared" si="55"/>
        <v>2560.0000000000005</v>
      </c>
      <c r="AB114" s="178">
        <f t="shared" si="55"/>
        <v>2560.0000000000005</v>
      </c>
      <c r="AC114" s="178">
        <f t="shared" si="55"/>
        <v>2560.0000000000005</v>
      </c>
      <c r="AD114" s="178">
        <f t="shared" si="55"/>
        <v>2560.0000000000005</v>
      </c>
      <c r="AE114" s="178">
        <f t="shared" si="55"/>
        <v>2560.0000000000005</v>
      </c>
      <c r="AF114" s="178">
        <f t="shared" si="55"/>
        <v>2560.0000000000005</v>
      </c>
      <c r="AG114" s="178">
        <f t="shared" si="55"/>
        <v>2560.0000000000005</v>
      </c>
      <c r="AH114" s="178">
        <f t="shared" si="55"/>
        <v>2560.0000000000005</v>
      </c>
      <c r="AI114" s="178"/>
      <c r="AK114" s="118"/>
      <c r="AL114" s="10"/>
    </row>
    <row r="115" spans="2:38" ht="14.4">
      <c r="B115" s="170"/>
      <c r="C115" s="182" t="s">
        <v>54</v>
      </c>
      <c r="D115" s="182"/>
      <c r="E115" s="178">
        <f t="shared" ref="E115:AH115" si="56">E107</f>
        <v>9499.9999999999582</v>
      </c>
      <c r="F115" s="178">
        <f t="shared" si="56"/>
        <v>17159.999999999931</v>
      </c>
      <c r="G115" s="178">
        <f t="shared" si="56"/>
        <v>17159.999999999931</v>
      </c>
      <c r="H115" s="178">
        <f t="shared" si="56"/>
        <v>17159.999999999931</v>
      </c>
      <c r="I115" s="178">
        <f t="shared" si="56"/>
        <v>17159.999999999931</v>
      </c>
      <c r="J115" s="178">
        <f t="shared" si="56"/>
        <v>7659.9999999999745</v>
      </c>
      <c r="K115" s="178">
        <f t="shared" si="56"/>
        <v>7659.9999999999745</v>
      </c>
      <c r="L115" s="178">
        <f t="shared" si="56"/>
        <v>7659.9999999999745</v>
      </c>
      <c r="M115" s="178">
        <f t="shared" si="56"/>
        <v>7659.9999999999745</v>
      </c>
      <c r="N115" s="178">
        <f t="shared" si="56"/>
        <v>7659.9999999999745</v>
      </c>
      <c r="O115" s="178">
        <f t="shared" si="56"/>
        <v>7659.9999999999745</v>
      </c>
      <c r="P115" s="178">
        <f t="shared" si="56"/>
        <v>7659.9999999999745</v>
      </c>
      <c r="Q115" s="178">
        <f t="shared" si="56"/>
        <v>7659.9999999999745</v>
      </c>
      <c r="R115" s="178">
        <f t="shared" si="56"/>
        <v>7659.9999999999745</v>
      </c>
      <c r="S115" s="178">
        <f t="shared" si="56"/>
        <v>7659.9999999999745</v>
      </c>
      <c r="T115" s="178">
        <f t="shared" si="56"/>
        <v>7659.9999999999745</v>
      </c>
      <c r="U115" s="178">
        <f t="shared" si="56"/>
        <v>7659.9999999999745</v>
      </c>
      <c r="V115" s="178">
        <f t="shared" si="56"/>
        <v>7659.9999999999745</v>
      </c>
      <c r="W115" s="178">
        <f t="shared" si="56"/>
        <v>7659.9999999999745</v>
      </c>
      <c r="X115" s="178">
        <f t="shared" si="56"/>
        <v>7659.9999999999745</v>
      </c>
      <c r="Y115" s="178">
        <f t="shared" si="56"/>
        <v>7659.9999999999745</v>
      </c>
      <c r="Z115" s="178">
        <f t="shared" si="56"/>
        <v>7659.9999999999745</v>
      </c>
      <c r="AA115" s="178">
        <f t="shared" si="56"/>
        <v>7659.9999999999745</v>
      </c>
      <c r="AB115" s="178">
        <f t="shared" si="56"/>
        <v>7659.9999999999745</v>
      </c>
      <c r="AC115" s="178">
        <f t="shared" si="56"/>
        <v>7659.9999999999745</v>
      </c>
      <c r="AD115" s="178">
        <f t="shared" si="56"/>
        <v>7659.9999999999745</v>
      </c>
      <c r="AE115" s="178">
        <f t="shared" si="56"/>
        <v>7659.9999999999745</v>
      </c>
      <c r="AF115" s="178">
        <f t="shared" si="56"/>
        <v>7659.9999999999745</v>
      </c>
      <c r="AG115" s="178">
        <f t="shared" si="56"/>
        <v>7659.9999999999745</v>
      </c>
      <c r="AH115" s="178">
        <f t="shared" si="56"/>
        <v>7659.9999999999745</v>
      </c>
      <c r="AI115" s="178"/>
      <c r="AK115" s="118"/>
      <c r="AL115" s="10"/>
    </row>
    <row r="116" spans="2:38" ht="14.4">
      <c r="B116" s="170"/>
      <c r="C116" s="182" t="s">
        <v>55</v>
      </c>
      <c r="D116" s="182"/>
      <c r="E116" s="178">
        <f>E113+E114+E115</f>
        <v>63399.999999999876</v>
      </c>
      <c r="F116" s="178">
        <f t="shared" ref="F116:AH116" si="57">F113+F114+F115</f>
        <v>73619.999999999854</v>
      </c>
      <c r="G116" s="178">
        <f t="shared" si="57"/>
        <v>73619.999999999854</v>
      </c>
      <c r="H116" s="178">
        <f t="shared" si="57"/>
        <v>73619.999999999854</v>
      </c>
      <c r="I116" s="178">
        <f t="shared" si="57"/>
        <v>73619.999999999854</v>
      </c>
      <c r="J116" s="178">
        <f t="shared" si="57"/>
        <v>22399.999999999938</v>
      </c>
      <c r="K116" s="178">
        <f t="shared" si="57"/>
        <v>22399.999999999938</v>
      </c>
      <c r="L116" s="178">
        <f t="shared" si="57"/>
        <v>22399.999999999938</v>
      </c>
      <c r="M116" s="178">
        <f t="shared" si="57"/>
        <v>22399.999999999938</v>
      </c>
      <c r="N116" s="178">
        <f t="shared" si="57"/>
        <v>22399.999999999938</v>
      </c>
      <c r="O116" s="178">
        <f t="shared" si="57"/>
        <v>22399.999999999938</v>
      </c>
      <c r="P116" s="178">
        <f t="shared" si="57"/>
        <v>22399.999999999938</v>
      </c>
      <c r="Q116" s="178">
        <f t="shared" si="57"/>
        <v>22399.999999999938</v>
      </c>
      <c r="R116" s="178">
        <f t="shared" si="57"/>
        <v>22399.999999999938</v>
      </c>
      <c r="S116" s="178">
        <f t="shared" si="57"/>
        <v>22399.999999999938</v>
      </c>
      <c r="T116" s="178">
        <f t="shared" si="57"/>
        <v>22399.999999999938</v>
      </c>
      <c r="U116" s="178">
        <f t="shared" si="57"/>
        <v>22399.999999999938</v>
      </c>
      <c r="V116" s="178">
        <f t="shared" si="57"/>
        <v>22399.999999999938</v>
      </c>
      <c r="W116" s="178">
        <f t="shared" si="57"/>
        <v>22399.999999999938</v>
      </c>
      <c r="X116" s="178">
        <f t="shared" si="57"/>
        <v>22399.999999999938</v>
      </c>
      <c r="Y116" s="178">
        <f t="shared" si="57"/>
        <v>22399.999999999938</v>
      </c>
      <c r="Z116" s="178">
        <f t="shared" si="57"/>
        <v>22399.999999999938</v>
      </c>
      <c r="AA116" s="178">
        <f t="shared" si="57"/>
        <v>22399.999999999938</v>
      </c>
      <c r="AB116" s="178">
        <f t="shared" si="57"/>
        <v>22399.999999999938</v>
      </c>
      <c r="AC116" s="178">
        <f t="shared" si="57"/>
        <v>22399.999999999938</v>
      </c>
      <c r="AD116" s="178">
        <f t="shared" si="57"/>
        <v>22399.999999999938</v>
      </c>
      <c r="AE116" s="178">
        <f t="shared" si="57"/>
        <v>22399.999999999938</v>
      </c>
      <c r="AF116" s="178">
        <f t="shared" si="57"/>
        <v>22399.999999999938</v>
      </c>
      <c r="AG116" s="178">
        <f t="shared" si="57"/>
        <v>22399.999999999938</v>
      </c>
      <c r="AH116" s="178">
        <f t="shared" si="57"/>
        <v>22399.999999999938</v>
      </c>
      <c r="AI116" s="178"/>
      <c r="AK116" s="118"/>
      <c r="AL116" s="10"/>
    </row>
    <row r="117" spans="2:38" ht="14.4">
      <c r="B117" s="170"/>
      <c r="C117" s="182" t="s">
        <v>56</v>
      </c>
      <c r="D117" s="182"/>
      <c r="E117" s="178">
        <f>+E116/10000</f>
        <v>6.3399999999999874</v>
      </c>
      <c r="F117" s="178">
        <f t="shared" ref="F117:AH117" si="58">+F116/10000</f>
        <v>7.3619999999999859</v>
      </c>
      <c r="G117" s="178">
        <f t="shared" si="58"/>
        <v>7.3619999999999859</v>
      </c>
      <c r="H117" s="178">
        <f t="shared" si="58"/>
        <v>7.3619999999999859</v>
      </c>
      <c r="I117" s="178">
        <f t="shared" si="58"/>
        <v>7.3619999999999859</v>
      </c>
      <c r="J117" s="178">
        <f t="shared" si="58"/>
        <v>2.239999999999994</v>
      </c>
      <c r="K117" s="178">
        <f t="shared" si="58"/>
        <v>2.239999999999994</v>
      </c>
      <c r="L117" s="178">
        <f t="shared" si="58"/>
        <v>2.239999999999994</v>
      </c>
      <c r="M117" s="178">
        <f t="shared" si="58"/>
        <v>2.239999999999994</v>
      </c>
      <c r="N117" s="178">
        <f t="shared" si="58"/>
        <v>2.239999999999994</v>
      </c>
      <c r="O117" s="178">
        <f t="shared" si="58"/>
        <v>2.239999999999994</v>
      </c>
      <c r="P117" s="178">
        <f t="shared" si="58"/>
        <v>2.239999999999994</v>
      </c>
      <c r="Q117" s="178">
        <f t="shared" si="58"/>
        <v>2.239999999999994</v>
      </c>
      <c r="R117" s="178">
        <f t="shared" si="58"/>
        <v>2.239999999999994</v>
      </c>
      <c r="S117" s="178">
        <f t="shared" si="58"/>
        <v>2.239999999999994</v>
      </c>
      <c r="T117" s="178">
        <f t="shared" si="58"/>
        <v>2.239999999999994</v>
      </c>
      <c r="U117" s="178">
        <f t="shared" si="58"/>
        <v>2.239999999999994</v>
      </c>
      <c r="V117" s="178">
        <f t="shared" si="58"/>
        <v>2.239999999999994</v>
      </c>
      <c r="W117" s="178">
        <f t="shared" si="58"/>
        <v>2.239999999999994</v>
      </c>
      <c r="X117" s="178">
        <f t="shared" si="58"/>
        <v>2.239999999999994</v>
      </c>
      <c r="Y117" s="178">
        <f t="shared" si="58"/>
        <v>2.239999999999994</v>
      </c>
      <c r="Z117" s="178">
        <f t="shared" si="58"/>
        <v>2.239999999999994</v>
      </c>
      <c r="AA117" s="178">
        <f t="shared" si="58"/>
        <v>2.239999999999994</v>
      </c>
      <c r="AB117" s="178">
        <f t="shared" si="58"/>
        <v>2.239999999999994</v>
      </c>
      <c r="AC117" s="178">
        <f t="shared" si="58"/>
        <v>2.239999999999994</v>
      </c>
      <c r="AD117" s="178">
        <f t="shared" si="58"/>
        <v>2.239999999999994</v>
      </c>
      <c r="AE117" s="178">
        <f t="shared" si="58"/>
        <v>2.239999999999994</v>
      </c>
      <c r="AF117" s="178">
        <f t="shared" si="58"/>
        <v>2.239999999999994</v>
      </c>
      <c r="AG117" s="178">
        <f t="shared" si="58"/>
        <v>2.239999999999994</v>
      </c>
      <c r="AH117" s="178">
        <f t="shared" si="58"/>
        <v>2.239999999999994</v>
      </c>
      <c r="AI117" s="178"/>
    </row>
    <row r="118" spans="2:38">
      <c r="B118" s="11"/>
      <c r="C118" s="12"/>
      <c r="D118" s="12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13"/>
    </row>
    <row r="119" spans="2:38" ht="14.4">
      <c r="B119" s="18"/>
      <c r="C119" s="19" t="s">
        <v>57</v>
      </c>
      <c r="D119" s="19" t="s">
        <v>8</v>
      </c>
      <c r="E119" s="120">
        <f>(E36+E41+E46)/12000</f>
        <v>5.2833333333333234</v>
      </c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21" t="s">
        <v>58</v>
      </c>
    </row>
    <row r="120" spans="2:38" ht="14.4">
      <c r="B120" s="18"/>
      <c r="C120" s="19" t="s">
        <v>59</v>
      </c>
      <c r="D120" s="19" t="s">
        <v>8</v>
      </c>
      <c r="E120" s="120">
        <f>E116/12000</f>
        <v>5.2833333333333234</v>
      </c>
      <c r="F120" s="120">
        <f t="shared" ref="F120:AH120" si="59">F116/12000</f>
        <v>6.1349999999999882</v>
      </c>
      <c r="G120" s="120">
        <f t="shared" si="59"/>
        <v>6.1349999999999882</v>
      </c>
      <c r="H120" s="120">
        <f t="shared" si="59"/>
        <v>6.1349999999999882</v>
      </c>
      <c r="I120" s="120">
        <f t="shared" si="59"/>
        <v>6.1349999999999882</v>
      </c>
      <c r="J120" s="120">
        <f t="shared" si="59"/>
        <v>1.8666666666666616</v>
      </c>
      <c r="K120" s="120">
        <f t="shared" si="59"/>
        <v>1.8666666666666616</v>
      </c>
      <c r="L120" s="120">
        <f t="shared" si="59"/>
        <v>1.8666666666666616</v>
      </c>
      <c r="M120" s="120">
        <f t="shared" si="59"/>
        <v>1.8666666666666616</v>
      </c>
      <c r="N120" s="120">
        <f t="shared" si="59"/>
        <v>1.8666666666666616</v>
      </c>
      <c r="O120" s="120">
        <f t="shared" si="59"/>
        <v>1.8666666666666616</v>
      </c>
      <c r="P120" s="120">
        <f t="shared" si="59"/>
        <v>1.8666666666666616</v>
      </c>
      <c r="Q120" s="120">
        <f t="shared" si="59"/>
        <v>1.8666666666666616</v>
      </c>
      <c r="R120" s="120">
        <f t="shared" si="59"/>
        <v>1.8666666666666616</v>
      </c>
      <c r="S120" s="120">
        <f t="shared" si="59"/>
        <v>1.8666666666666616</v>
      </c>
      <c r="T120" s="120">
        <f t="shared" si="59"/>
        <v>1.8666666666666616</v>
      </c>
      <c r="U120" s="120">
        <f t="shared" si="59"/>
        <v>1.8666666666666616</v>
      </c>
      <c r="V120" s="120">
        <f t="shared" si="59"/>
        <v>1.8666666666666616</v>
      </c>
      <c r="W120" s="120">
        <f t="shared" si="59"/>
        <v>1.8666666666666616</v>
      </c>
      <c r="X120" s="120">
        <f t="shared" si="59"/>
        <v>1.8666666666666616</v>
      </c>
      <c r="Y120" s="120">
        <f t="shared" si="59"/>
        <v>1.8666666666666616</v>
      </c>
      <c r="Z120" s="120">
        <f t="shared" si="59"/>
        <v>1.8666666666666616</v>
      </c>
      <c r="AA120" s="120">
        <f t="shared" si="59"/>
        <v>1.8666666666666616</v>
      </c>
      <c r="AB120" s="120">
        <f t="shared" si="59"/>
        <v>1.8666666666666616</v>
      </c>
      <c r="AC120" s="120">
        <f t="shared" si="59"/>
        <v>1.8666666666666616</v>
      </c>
      <c r="AD120" s="120">
        <f t="shared" si="59"/>
        <v>1.8666666666666616</v>
      </c>
      <c r="AE120" s="120">
        <f t="shared" si="59"/>
        <v>1.8666666666666616</v>
      </c>
      <c r="AF120" s="120">
        <f t="shared" si="59"/>
        <v>1.8666666666666616</v>
      </c>
      <c r="AG120" s="120">
        <f t="shared" si="59"/>
        <v>1.8666666666666616</v>
      </c>
      <c r="AH120" s="120">
        <f t="shared" si="59"/>
        <v>1.8666666666666616</v>
      </c>
      <c r="AI120" s="121">
        <f>AVERAGE(E120:AH120)</f>
        <v>2.5496666666666594</v>
      </c>
    </row>
    <row r="122" spans="2:38">
      <c r="B122" s="20"/>
    </row>
    <row r="123" spans="2:38">
      <c r="B123" s="20"/>
    </row>
    <row r="124" spans="2:38">
      <c r="B124" s="20"/>
    </row>
    <row r="125" spans="2:38">
      <c r="B125" s="20"/>
    </row>
    <row r="126" spans="2:38">
      <c r="B126" s="20"/>
    </row>
    <row r="127" spans="2:38">
      <c r="B127" s="20"/>
    </row>
    <row r="128" spans="2:38">
      <c r="B128" s="20"/>
    </row>
    <row r="129" spans="2:2">
      <c r="B129" s="20"/>
    </row>
    <row r="130" spans="2:2">
      <c r="B130" s="20"/>
    </row>
    <row r="131" spans="2:2">
      <c r="B131" s="20"/>
    </row>
    <row r="132" spans="2:2">
      <c r="B132" s="20"/>
    </row>
    <row r="133" spans="2:2">
      <c r="B133" s="20"/>
    </row>
    <row r="134" spans="2:2">
      <c r="B134" s="20"/>
    </row>
  </sheetData>
  <mergeCells count="51">
    <mergeCell ref="B25:C25"/>
    <mergeCell ref="B35:C35"/>
    <mergeCell ref="B51:C51"/>
    <mergeCell ref="B76:C76"/>
    <mergeCell ref="B45:C45"/>
    <mergeCell ref="B81:C81"/>
    <mergeCell ref="B30:C30"/>
    <mergeCell ref="B40:C40"/>
    <mergeCell ref="B50:C50"/>
    <mergeCell ref="B91:C91"/>
    <mergeCell ref="B86:C86"/>
    <mergeCell ref="B96:C96"/>
    <mergeCell ref="B101:C101"/>
    <mergeCell ref="B106:C106"/>
    <mergeCell ref="AH16:AH17"/>
    <mergeCell ref="B19:C19"/>
    <mergeCell ref="B20:C20"/>
    <mergeCell ref="AB16:AB17"/>
    <mergeCell ref="AC16:AC17"/>
    <mergeCell ref="AD16:AD17"/>
    <mergeCell ref="AE16:AE17"/>
    <mergeCell ref="AF16:AF17"/>
    <mergeCell ref="AG16:AG17"/>
    <mergeCell ref="V16:V17"/>
    <mergeCell ref="W16:W17"/>
    <mergeCell ref="X16:X17"/>
    <mergeCell ref="Y16:Y17"/>
    <mergeCell ref="Z16:Z17"/>
    <mergeCell ref="AA16:AA17"/>
    <mergeCell ref="P16:P17"/>
    <mergeCell ref="Q16:Q17"/>
    <mergeCell ref="R16:R17"/>
    <mergeCell ref="S16:S17"/>
    <mergeCell ref="T16:T17"/>
    <mergeCell ref="U16:U17"/>
    <mergeCell ref="O16:O17"/>
    <mergeCell ref="B7:D7"/>
    <mergeCell ref="B15:B18"/>
    <mergeCell ref="C15:C18"/>
    <mergeCell ref="D15:D18"/>
    <mergeCell ref="E15:AH15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00B050"/>
  </sheetPr>
  <dimension ref="A1:M78"/>
  <sheetViews>
    <sheetView showGridLines="0" zoomScale="80" zoomScaleNormal="80" workbookViewId="0"/>
  </sheetViews>
  <sheetFormatPr defaultRowHeight="14.4"/>
  <cols>
    <col min="1" max="1" width="3.625" customWidth="1"/>
    <col min="2" max="2" width="14.75" bestFit="1" customWidth="1"/>
    <col min="3" max="3" width="79.375" customWidth="1"/>
    <col min="4" max="4" width="20.75" bestFit="1" customWidth="1"/>
    <col min="5" max="5" width="14.5" bestFit="1" customWidth="1"/>
    <col min="6" max="6" width="15.125" customWidth="1"/>
    <col min="7" max="7" width="16.375" bestFit="1" customWidth="1"/>
    <col min="8" max="8" width="4.875" customWidth="1"/>
    <col min="9" max="9" width="16.5" style="210" customWidth="1"/>
    <col min="10" max="11" width="14.5" style="210" bestFit="1" customWidth="1"/>
    <col min="12" max="16384" width="9" style="210"/>
  </cols>
  <sheetData>
    <row r="1" spans="1:13" s="209" customFormat="1" ht="18">
      <c r="A1" s="1"/>
      <c r="B1" s="87"/>
      <c r="C1" s="88"/>
      <c r="D1" s="1"/>
      <c r="E1" s="1"/>
      <c r="F1" s="1"/>
      <c r="G1" s="1"/>
      <c r="H1" s="1"/>
    </row>
    <row r="2" spans="1:13" s="209" customFormat="1">
      <c r="A2" s="1"/>
      <c r="B2" s="1"/>
      <c r="C2" s="20"/>
      <c r="D2" s="1"/>
      <c r="E2" s="1"/>
      <c r="F2" s="1"/>
      <c r="G2" s="1"/>
      <c r="H2" s="1"/>
    </row>
    <row r="3" spans="1:13" s="209" customFormat="1">
      <c r="A3" s="1"/>
      <c r="B3" s="1"/>
      <c r="C3" s="20"/>
      <c r="D3" s="1"/>
      <c r="E3" s="1"/>
      <c r="F3"/>
      <c r="G3" s="1"/>
      <c r="H3" s="1"/>
    </row>
    <row r="4" spans="1:13" s="209" customFormat="1">
      <c r="A4" s="1"/>
      <c r="B4" s="1"/>
      <c r="C4" s="20"/>
      <c r="D4" s="1"/>
      <c r="E4" s="1"/>
      <c r="F4"/>
      <c r="G4" s="1"/>
      <c r="H4" s="1"/>
    </row>
    <row r="5" spans="1:13" s="209" customFormat="1">
      <c r="A5" s="1"/>
      <c r="B5" s="89"/>
      <c r="C5" s="90"/>
      <c r="D5" s="89"/>
      <c r="E5" s="1"/>
      <c r="F5" s="1"/>
      <c r="G5" s="1"/>
      <c r="H5" s="1"/>
    </row>
    <row r="6" spans="1:13" s="209" customFormat="1">
      <c r="A6" s="1"/>
      <c r="B6" s="1"/>
      <c r="C6" s="20"/>
      <c r="D6" s="1"/>
      <c r="E6" s="1"/>
      <c r="F6" s="1"/>
      <c r="G6" s="1"/>
      <c r="H6" s="1"/>
    </row>
    <row r="7" spans="1:13" s="209" customFormat="1" ht="49.95" customHeight="1">
      <c r="A7" s="1"/>
      <c r="B7" s="330" t="s">
        <v>680</v>
      </c>
      <c r="C7" s="331"/>
      <c r="D7" s="332"/>
      <c r="E7" s="1"/>
      <c r="F7" s="1"/>
      <c r="G7" s="1"/>
      <c r="H7" s="1"/>
    </row>
    <row r="8" spans="1:13" s="209" customFormat="1" ht="15.6">
      <c r="A8" s="1"/>
      <c r="B8" s="91" t="s">
        <v>698</v>
      </c>
      <c r="C8" s="92"/>
      <c r="D8" s="93"/>
      <c r="E8" s="1"/>
      <c r="F8" s="1"/>
      <c r="G8" s="1"/>
      <c r="H8" s="1"/>
    </row>
    <row r="9" spans="1:13" s="209" customFormat="1" ht="15.6">
      <c r="A9" s="1"/>
      <c r="B9" s="94" t="s">
        <v>681</v>
      </c>
      <c r="C9" s="95"/>
      <c r="D9" s="96"/>
      <c r="E9" s="1"/>
      <c r="F9" s="1"/>
      <c r="G9" s="1"/>
      <c r="H9" s="1"/>
    </row>
    <row r="10" spans="1:13" s="209" customFormat="1" ht="15.6">
      <c r="A10" s="1"/>
      <c r="B10" s="97"/>
      <c r="C10" s="98"/>
      <c r="D10" s="97"/>
      <c r="E10" s="1"/>
      <c r="F10" s="1"/>
      <c r="G10" s="1"/>
      <c r="H10" s="1"/>
    </row>
    <row r="11" spans="1:13" s="209" customFormat="1" ht="18">
      <c r="A11" s="1"/>
      <c r="B11" s="99" t="s">
        <v>735</v>
      </c>
      <c r="C11" s="100"/>
      <c r="D11" s="101"/>
      <c r="E11" s="1"/>
      <c r="F11" s="1"/>
      <c r="G11" s="1"/>
      <c r="H11" s="1"/>
    </row>
    <row r="12" spans="1:13" s="209" customFormat="1" ht="18">
      <c r="A12" s="1"/>
      <c r="B12" s="102" t="s">
        <v>683</v>
      </c>
      <c r="C12" s="103"/>
      <c r="D12" s="104"/>
      <c r="E12" s="1"/>
      <c r="F12" s="1"/>
      <c r="G12" s="1"/>
      <c r="H12" s="1"/>
    </row>
    <row r="13" spans="1:13" s="209" customFormat="1" ht="18">
      <c r="A13" s="1"/>
      <c r="B13" s="105" t="s">
        <v>684</v>
      </c>
      <c r="C13" s="106"/>
      <c r="D13" s="107"/>
      <c r="E13" s="1"/>
      <c r="F13" s="1"/>
      <c r="G13" s="1"/>
      <c r="H13" s="1"/>
    </row>
    <row r="14" spans="1:13">
      <c r="B14" s="1"/>
      <c r="E14" s="1"/>
    </row>
    <row r="15" spans="1:13">
      <c r="B15" s="22"/>
      <c r="C15" s="21"/>
      <c r="D15" s="22"/>
      <c r="E15" s="214" t="s">
        <v>60</v>
      </c>
      <c r="F15" s="214" t="s">
        <v>61</v>
      </c>
      <c r="G15" s="214" t="s">
        <v>62</v>
      </c>
    </row>
    <row r="16" spans="1:13" ht="13.8" customHeight="1">
      <c r="B16" s="347" t="s">
        <v>63</v>
      </c>
      <c r="C16" s="348"/>
      <c r="D16" s="348"/>
      <c r="E16" s="348"/>
      <c r="F16" s="348"/>
      <c r="G16" s="349"/>
      <c r="I16" s="213" t="s">
        <v>67</v>
      </c>
      <c r="J16" s="211"/>
      <c r="K16" s="211"/>
      <c r="L16" s="211"/>
      <c r="M16" s="211"/>
    </row>
    <row r="17" spans="2:10">
      <c r="B17" s="350" t="s">
        <v>68</v>
      </c>
      <c r="C17" s="350" t="s">
        <v>69</v>
      </c>
      <c r="D17" s="350" t="s">
        <v>2</v>
      </c>
      <c r="E17" s="350" t="s">
        <v>64</v>
      </c>
      <c r="F17" s="350" t="s">
        <v>65</v>
      </c>
      <c r="G17" s="350" t="s">
        <v>66</v>
      </c>
      <c r="I17" s="210" t="s">
        <v>70</v>
      </c>
    </row>
    <row r="18" spans="2:10">
      <c r="B18" s="351"/>
      <c r="C18" s="351"/>
      <c r="D18" s="351"/>
      <c r="E18" s="351"/>
      <c r="F18" s="351"/>
      <c r="G18" s="351"/>
    </row>
    <row r="19" spans="2:10">
      <c r="B19" s="206"/>
      <c r="C19" s="206" t="s">
        <v>71</v>
      </c>
      <c r="D19" s="207"/>
      <c r="E19" s="207"/>
      <c r="F19" s="207"/>
      <c r="G19" s="207"/>
    </row>
    <row r="20" spans="2:10">
      <c r="B20" s="23"/>
      <c r="C20" s="24" t="s">
        <v>72</v>
      </c>
      <c r="D20" s="25"/>
      <c r="E20" s="26"/>
      <c r="F20" s="26"/>
      <c r="G20" s="26"/>
    </row>
    <row r="21" spans="2:10">
      <c r="B21" s="303" t="s">
        <v>912</v>
      </c>
      <c r="C21" s="304" t="s">
        <v>890</v>
      </c>
      <c r="D21" s="303" t="s">
        <v>73</v>
      </c>
      <c r="E21" s="200">
        <v>1</v>
      </c>
      <c r="F21" s="200">
        <v>1.1000000000000001</v>
      </c>
      <c r="G21" s="200">
        <v>1.2</v>
      </c>
    </row>
    <row r="22" spans="2:10">
      <c r="B22" s="303" t="s">
        <v>913</v>
      </c>
      <c r="C22" s="304" t="s">
        <v>891</v>
      </c>
      <c r="D22" s="303" t="s">
        <v>73</v>
      </c>
      <c r="E22" s="200">
        <v>2.1</v>
      </c>
      <c r="F22" s="200">
        <v>2.2050000000000001</v>
      </c>
      <c r="G22" s="200">
        <v>2.31</v>
      </c>
      <c r="I22" s="212"/>
    </row>
    <row r="23" spans="2:10">
      <c r="B23" s="303">
        <v>4011353</v>
      </c>
      <c r="C23" s="304" t="s">
        <v>74</v>
      </c>
      <c r="D23" s="303" t="s">
        <v>75</v>
      </c>
      <c r="E23" s="200">
        <v>70</v>
      </c>
      <c r="F23" s="200">
        <v>73.5</v>
      </c>
      <c r="G23" s="200">
        <v>77</v>
      </c>
    </row>
    <row r="24" spans="2:10">
      <c r="B24" s="303" t="s">
        <v>914</v>
      </c>
      <c r="C24" s="304" t="s">
        <v>892</v>
      </c>
      <c r="D24" s="303" t="s">
        <v>76</v>
      </c>
      <c r="E24" s="200">
        <v>5.04</v>
      </c>
      <c r="F24" s="200">
        <v>5.2919999999999998</v>
      </c>
      <c r="G24" s="200">
        <v>5.5439999999999996</v>
      </c>
      <c r="I24" s="212"/>
      <c r="J24" s="212"/>
    </row>
    <row r="25" spans="2:10" ht="43.2">
      <c r="B25" s="303" t="s">
        <v>915</v>
      </c>
      <c r="C25" s="305" t="s">
        <v>893</v>
      </c>
      <c r="D25" s="321" t="s">
        <v>895</v>
      </c>
      <c r="E25" s="200">
        <v>20</v>
      </c>
      <c r="F25" s="200">
        <v>21</v>
      </c>
      <c r="G25" s="200">
        <v>22</v>
      </c>
    </row>
    <row r="26" spans="2:10">
      <c r="B26" s="303">
        <v>3806402</v>
      </c>
      <c r="C26" s="304" t="s">
        <v>894</v>
      </c>
      <c r="D26" s="303" t="s">
        <v>77</v>
      </c>
      <c r="E26" s="200">
        <v>1.5E-3</v>
      </c>
      <c r="F26" s="200">
        <v>1.5E-3</v>
      </c>
      <c r="G26" s="200">
        <v>2E-3</v>
      </c>
    </row>
    <row r="27" spans="2:10">
      <c r="B27" s="29"/>
      <c r="C27" s="24" t="s">
        <v>79</v>
      </c>
      <c r="D27" s="25"/>
      <c r="E27" s="28"/>
      <c r="F27" s="28"/>
      <c r="G27" s="28"/>
    </row>
    <row r="28" spans="2:10">
      <c r="B28" s="303" t="s">
        <v>896</v>
      </c>
      <c r="C28" s="304" t="s">
        <v>80</v>
      </c>
      <c r="D28" s="303" t="s">
        <v>81</v>
      </c>
      <c r="E28" s="200">
        <v>8.9999999999999993E-3</v>
      </c>
      <c r="F28" s="200">
        <f>E28</f>
        <v>8.9999999999999993E-3</v>
      </c>
      <c r="G28" s="200">
        <f>F28</f>
        <v>8.9999999999999993E-3</v>
      </c>
    </row>
    <row r="29" spans="2:10">
      <c r="B29" s="303" t="s">
        <v>897</v>
      </c>
      <c r="C29" s="304" t="s">
        <v>80</v>
      </c>
      <c r="D29" s="303" t="s">
        <v>81</v>
      </c>
      <c r="E29" s="200">
        <v>4.4999999999999999E-4</v>
      </c>
      <c r="F29" s="200">
        <v>4.4999999999999999E-4</v>
      </c>
      <c r="G29" s="200">
        <v>4.4999999999999999E-4</v>
      </c>
    </row>
    <row r="30" spans="2:10">
      <c r="B30" s="303" t="s">
        <v>82</v>
      </c>
      <c r="C30" s="304" t="s">
        <v>562</v>
      </c>
      <c r="D30" s="303" t="s">
        <v>83</v>
      </c>
      <c r="E30" s="200">
        <f>1.02*0.06323*(1/2.4)</f>
        <v>2.6872750000000001E-2</v>
      </c>
      <c r="F30" s="200">
        <f>E30</f>
        <v>2.6872750000000001E-2</v>
      </c>
      <c r="G30" s="200">
        <f>F30</f>
        <v>2.6872750000000001E-2</v>
      </c>
    </row>
    <row r="31" spans="2:10">
      <c r="B31" s="303" t="s">
        <v>898</v>
      </c>
      <c r="C31" s="304" t="s">
        <v>814</v>
      </c>
      <c r="D31" s="303" t="s">
        <v>83</v>
      </c>
      <c r="E31" s="200">
        <f>1.02*0.05882</f>
        <v>5.9996399999999998E-2</v>
      </c>
      <c r="F31" s="200">
        <f>E31</f>
        <v>5.9996399999999998E-2</v>
      </c>
      <c r="G31" s="200">
        <f>F31</f>
        <v>5.9996399999999998E-2</v>
      </c>
    </row>
    <row r="32" spans="2:10">
      <c r="B32" s="207"/>
      <c r="C32" s="206" t="s">
        <v>84</v>
      </c>
      <c r="D32" s="207"/>
      <c r="E32" s="207"/>
      <c r="F32" s="207"/>
      <c r="G32" s="207"/>
    </row>
    <row r="33" spans="2:8">
      <c r="B33" s="29"/>
      <c r="C33" s="24" t="s">
        <v>85</v>
      </c>
      <c r="D33" s="29"/>
      <c r="E33" s="30"/>
      <c r="F33" s="30"/>
      <c r="G33" s="30"/>
    </row>
    <row r="34" spans="2:8" ht="28.8">
      <c r="B34" s="303" t="s">
        <v>916</v>
      </c>
      <c r="C34" s="305" t="s">
        <v>899</v>
      </c>
      <c r="D34" s="303" t="s">
        <v>75</v>
      </c>
      <c r="E34" s="200">
        <v>19</v>
      </c>
      <c r="F34" s="200">
        <v>19.5</v>
      </c>
      <c r="G34" s="200">
        <v>20.5</v>
      </c>
    </row>
    <row r="35" spans="2:8" ht="28.8">
      <c r="B35" s="303" t="s">
        <v>917</v>
      </c>
      <c r="C35" s="305" t="s">
        <v>900</v>
      </c>
      <c r="D35" s="303" t="s">
        <v>86</v>
      </c>
      <c r="E35" s="200">
        <v>12.5</v>
      </c>
      <c r="F35" s="200">
        <v>12.5</v>
      </c>
      <c r="G35" s="200">
        <v>12.5</v>
      </c>
    </row>
    <row r="36" spans="2:8" ht="28.8">
      <c r="B36" s="303" t="s">
        <v>918</v>
      </c>
      <c r="C36" s="305" t="s">
        <v>901</v>
      </c>
      <c r="D36" s="303" t="s">
        <v>86</v>
      </c>
      <c r="E36" s="200">
        <v>1</v>
      </c>
      <c r="F36" s="200">
        <v>1.1000000000000001</v>
      </c>
      <c r="G36" s="200">
        <v>1.2</v>
      </c>
    </row>
    <row r="37" spans="2:8">
      <c r="B37" s="303" t="s">
        <v>919</v>
      </c>
      <c r="C37" s="304" t="s">
        <v>87</v>
      </c>
      <c r="D37" s="303" t="s">
        <v>86</v>
      </c>
      <c r="E37" s="200">
        <v>2.2000000000000002</v>
      </c>
      <c r="F37" s="200">
        <v>2.5</v>
      </c>
      <c r="G37" s="200">
        <v>2.8</v>
      </c>
    </row>
    <row r="38" spans="2:8">
      <c r="B38" s="29"/>
      <c r="C38" s="24" t="s">
        <v>88</v>
      </c>
      <c r="D38" s="29"/>
      <c r="E38" s="30"/>
      <c r="F38" s="30"/>
      <c r="G38" s="30"/>
    </row>
    <row r="39" spans="2:8">
      <c r="B39" s="303" t="s">
        <v>920</v>
      </c>
      <c r="C39" s="304" t="s">
        <v>902</v>
      </c>
      <c r="D39" s="303" t="s">
        <v>75</v>
      </c>
      <c r="E39" s="200">
        <v>2</v>
      </c>
      <c r="F39" s="200">
        <v>2</v>
      </c>
      <c r="G39" s="200">
        <v>2</v>
      </c>
    </row>
    <row r="40" spans="2:8">
      <c r="B40" s="303" t="s">
        <v>919</v>
      </c>
      <c r="C40" s="304" t="s">
        <v>903</v>
      </c>
      <c r="D40" s="303" t="s">
        <v>75</v>
      </c>
      <c r="E40" s="200">
        <v>30</v>
      </c>
      <c r="F40" s="200">
        <v>30</v>
      </c>
      <c r="G40" s="200">
        <v>30</v>
      </c>
    </row>
    <row r="41" spans="2:8">
      <c r="B41" s="29"/>
      <c r="C41" s="24" t="s">
        <v>89</v>
      </c>
      <c r="D41" s="29"/>
      <c r="E41" s="30"/>
      <c r="F41" s="30"/>
      <c r="G41" s="30"/>
    </row>
    <row r="42" spans="2:8">
      <c r="B42" s="303" t="s">
        <v>921</v>
      </c>
      <c r="C42" s="304" t="s">
        <v>90</v>
      </c>
      <c r="D42" s="303" t="s">
        <v>91</v>
      </c>
      <c r="E42" s="200">
        <v>30</v>
      </c>
      <c r="F42" s="200">
        <v>40</v>
      </c>
      <c r="G42" s="200">
        <v>50</v>
      </c>
      <c r="H42" s="31"/>
    </row>
    <row r="43" spans="2:8">
      <c r="B43" s="303" t="s">
        <v>922</v>
      </c>
      <c r="C43" s="304" t="s">
        <v>92</v>
      </c>
      <c r="D43" s="303" t="s">
        <v>93</v>
      </c>
      <c r="E43" s="200">
        <v>0.2</v>
      </c>
      <c r="F43" s="200">
        <v>0.3</v>
      </c>
      <c r="G43" s="200">
        <v>0.4</v>
      </c>
    </row>
    <row r="44" spans="2:8">
      <c r="B44" s="303" t="s">
        <v>923</v>
      </c>
      <c r="C44" s="304" t="s">
        <v>94</v>
      </c>
      <c r="D44" s="303" t="s">
        <v>91</v>
      </c>
      <c r="E44" s="200">
        <v>15</v>
      </c>
      <c r="F44" s="200">
        <v>25</v>
      </c>
      <c r="G44" s="200">
        <v>30</v>
      </c>
    </row>
    <row r="45" spans="2:8">
      <c r="B45" s="207"/>
      <c r="C45" s="206" t="s">
        <v>95</v>
      </c>
      <c r="D45" s="207"/>
      <c r="E45" s="208"/>
      <c r="F45" s="208"/>
      <c r="G45" s="208"/>
    </row>
    <row r="46" spans="2:8">
      <c r="B46" s="29"/>
      <c r="C46" s="24" t="s">
        <v>96</v>
      </c>
      <c r="D46" s="29"/>
      <c r="E46" s="30"/>
      <c r="F46" s="30"/>
      <c r="G46" s="30"/>
    </row>
    <row r="47" spans="2:8">
      <c r="B47" s="169" t="s">
        <v>924</v>
      </c>
      <c r="C47" s="173" t="s">
        <v>97</v>
      </c>
      <c r="D47" s="169" t="s">
        <v>98</v>
      </c>
      <c r="E47" s="200">
        <v>0.02</v>
      </c>
      <c r="F47" s="200">
        <v>2.1999999999999999E-2</v>
      </c>
      <c r="G47" s="200">
        <v>2.4E-2</v>
      </c>
    </row>
    <row r="48" spans="2:8">
      <c r="B48" s="169" t="s">
        <v>925</v>
      </c>
      <c r="C48" s="173" t="s">
        <v>904</v>
      </c>
      <c r="D48" s="169" t="s">
        <v>77</v>
      </c>
      <c r="E48" s="200">
        <v>1</v>
      </c>
      <c r="F48" s="200">
        <v>1.3</v>
      </c>
      <c r="G48" s="200">
        <v>1.3</v>
      </c>
    </row>
    <row r="49" spans="2:7">
      <c r="B49" s="169">
        <v>4915672</v>
      </c>
      <c r="C49" s="173" t="s">
        <v>99</v>
      </c>
      <c r="D49" s="169" t="s">
        <v>98</v>
      </c>
      <c r="E49" s="200">
        <v>1</v>
      </c>
      <c r="F49" s="200">
        <v>1</v>
      </c>
      <c r="G49" s="200">
        <v>1</v>
      </c>
    </row>
    <row r="50" spans="2:7">
      <c r="B50" s="207"/>
      <c r="C50" s="206" t="s">
        <v>100</v>
      </c>
      <c r="D50" s="207"/>
      <c r="E50" s="208"/>
      <c r="F50" s="208"/>
      <c r="G50" s="208"/>
    </row>
    <row r="51" spans="2:7">
      <c r="B51" s="29"/>
      <c r="C51" s="24" t="s">
        <v>101</v>
      </c>
      <c r="D51" s="29"/>
      <c r="E51" s="30"/>
      <c r="F51" s="30"/>
      <c r="G51" s="30"/>
    </row>
    <row r="52" spans="2:7">
      <c r="B52" s="169">
        <v>4915708</v>
      </c>
      <c r="C52" s="173" t="s">
        <v>905</v>
      </c>
      <c r="D52" s="169" t="s">
        <v>98</v>
      </c>
      <c r="E52" s="200">
        <v>2</v>
      </c>
      <c r="F52" s="200">
        <v>2.2000000000000002</v>
      </c>
      <c r="G52" s="200">
        <v>2.4</v>
      </c>
    </row>
    <row r="53" spans="2:7">
      <c r="B53" s="169" t="s">
        <v>925</v>
      </c>
      <c r="C53" s="173" t="s">
        <v>904</v>
      </c>
      <c r="D53" s="169" t="s">
        <v>77</v>
      </c>
      <c r="E53" s="200">
        <v>0.5</v>
      </c>
      <c r="F53" s="200">
        <v>0.5</v>
      </c>
      <c r="G53" s="200">
        <v>0.5</v>
      </c>
    </row>
    <row r="54" spans="2:7">
      <c r="B54" s="169">
        <v>4915710</v>
      </c>
      <c r="C54" s="173" t="s">
        <v>906</v>
      </c>
      <c r="D54" s="169" t="s">
        <v>98</v>
      </c>
      <c r="E54" s="200">
        <v>2</v>
      </c>
      <c r="F54" s="200">
        <v>2.2000000000000002</v>
      </c>
      <c r="G54" s="200">
        <v>2.4</v>
      </c>
    </row>
    <row r="55" spans="2:7">
      <c r="B55" s="169">
        <v>4915712</v>
      </c>
      <c r="C55" s="173" t="s">
        <v>907</v>
      </c>
      <c r="D55" s="169" t="s">
        <v>102</v>
      </c>
      <c r="E55" s="200">
        <v>0.5</v>
      </c>
      <c r="F55" s="200">
        <v>0.6</v>
      </c>
      <c r="G55" s="200">
        <v>0.65</v>
      </c>
    </row>
    <row r="56" spans="2:7">
      <c r="B56" s="169" t="s">
        <v>922</v>
      </c>
      <c r="C56" s="173" t="s">
        <v>103</v>
      </c>
      <c r="D56" s="169" t="s">
        <v>93</v>
      </c>
      <c r="E56" s="200">
        <v>0.2</v>
      </c>
      <c r="F56" s="200">
        <v>0.3</v>
      </c>
      <c r="G56" s="200">
        <v>0.4</v>
      </c>
    </row>
    <row r="57" spans="2:7">
      <c r="B57" s="207"/>
      <c r="C57" s="206" t="s">
        <v>104</v>
      </c>
      <c r="D57" s="207"/>
      <c r="E57" s="208"/>
      <c r="F57" s="208"/>
      <c r="G57" s="208"/>
    </row>
    <row r="58" spans="2:7">
      <c r="B58" s="29"/>
      <c r="C58" s="24" t="s">
        <v>105</v>
      </c>
      <c r="D58" s="29"/>
      <c r="E58" s="30"/>
      <c r="F58" s="30"/>
      <c r="G58" s="30"/>
    </row>
    <row r="59" spans="2:7">
      <c r="B59" s="169" t="s">
        <v>926</v>
      </c>
      <c r="C59" s="173" t="s">
        <v>106</v>
      </c>
      <c r="D59" s="169" t="s">
        <v>107</v>
      </c>
      <c r="E59" s="200">
        <v>4</v>
      </c>
      <c r="F59" s="200">
        <v>5</v>
      </c>
      <c r="G59" s="200">
        <v>6</v>
      </c>
    </row>
    <row r="60" spans="2:7">
      <c r="B60" s="169" t="s">
        <v>927</v>
      </c>
      <c r="C60" s="173" t="s">
        <v>108</v>
      </c>
      <c r="D60" s="169" t="s">
        <v>107</v>
      </c>
      <c r="E60" s="200">
        <v>4</v>
      </c>
      <c r="F60" s="200">
        <v>5</v>
      </c>
      <c r="G60" s="200">
        <v>6</v>
      </c>
    </row>
    <row r="61" spans="2:7">
      <c r="B61" s="169" t="s">
        <v>928</v>
      </c>
      <c r="C61" s="173" t="s">
        <v>109</v>
      </c>
      <c r="D61" s="169" t="s">
        <v>107</v>
      </c>
      <c r="E61" s="200">
        <v>4</v>
      </c>
      <c r="F61" s="200">
        <v>5</v>
      </c>
      <c r="G61" s="200">
        <v>6</v>
      </c>
    </row>
    <row r="62" spans="2:7">
      <c r="B62" s="207"/>
      <c r="C62" s="206" t="s">
        <v>110</v>
      </c>
      <c r="D62" s="207"/>
      <c r="E62" s="208"/>
      <c r="F62" s="208"/>
      <c r="G62" s="208"/>
    </row>
    <row r="63" spans="2:7">
      <c r="B63" s="29"/>
      <c r="C63" s="24" t="s">
        <v>111</v>
      </c>
      <c r="D63" s="29"/>
      <c r="E63" s="30"/>
      <c r="F63" s="30"/>
      <c r="G63" s="30"/>
    </row>
    <row r="64" spans="2:7">
      <c r="B64" s="169">
        <v>4915740</v>
      </c>
      <c r="C64" s="173" t="s">
        <v>112</v>
      </c>
      <c r="D64" s="169" t="s">
        <v>113</v>
      </c>
      <c r="E64" s="200">
        <v>4</v>
      </c>
      <c r="F64" s="200">
        <v>4</v>
      </c>
      <c r="G64" s="200">
        <v>4</v>
      </c>
    </row>
    <row r="65" spans="2:7">
      <c r="B65" s="169">
        <v>4915742</v>
      </c>
      <c r="C65" s="173" t="s">
        <v>114</v>
      </c>
      <c r="D65" s="169" t="s">
        <v>113</v>
      </c>
      <c r="E65" s="200">
        <v>4</v>
      </c>
      <c r="F65" s="200">
        <v>4</v>
      </c>
      <c r="G65" s="200">
        <v>4</v>
      </c>
    </row>
    <row r="66" spans="2:7">
      <c r="B66" s="169">
        <v>4915744</v>
      </c>
      <c r="C66" s="173" t="s">
        <v>908</v>
      </c>
      <c r="D66" s="169" t="s">
        <v>115</v>
      </c>
      <c r="E66" s="200">
        <v>3</v>
      </c>
      <c r="F66" s="200">
        <v>3</v>
      </c>
      <c r="G66" s="200">
        <v>3</v>
      </c>
    </row>
    <row r="67" spans="2:7">
      <c r="B67" s="169" t="s">
        <v>929</v>
      </c>
      <c r="C67" s="173" t="s">
        <v>180</v>
      </c>
      <c r="D67" s="169" t="s">
        <v>115</v>
      </c>
      <c r="E67" s="200">
        <v>300</v>
      </c>
      <c r="F67" s="200">
        <v>400</v>
      </c>
      <c r="G67" s="200">
        <v>500</v>
      </c>
    </row>
    <row r="68" spans="2:7">
      <c r="B68" s="169" t="s">
        <v>930</v>
      </c>
      <c r="C68" s="173" t="s">
        <v>116</v>
      </c>
      <c r="D68" s="169" t="s">
        <v>93</v>
      </c>
      <c r="E68" s="200">
        <v>15</v>
      </c>
      <c r="F68" s="200">
        <v>15</v>
      </c>
      <c r="G68" s="200">
        <v>15</v>
      </c>
    </row>
    <row r="69" spans="2:7">
      <c r="B69" s="169" t="s">
        <v>931</v>
      </c>
      <c r="C69" s="173" t="s">
        <v>909</v>
      </c>
      <c r="D69" s="169" t="s">
        <v>91</v>
      </c>
      <c r="E69" s="200">
        <v>45</v>
      </c>
      <c r="F69" s="200">
        <v>55</v>
      </c>
      <c r="G69" s="200">
        <v>60</v>
      </c>
    </row>
    <row r="70" spans="2:7">
      <c r="B70" s="207"/>
      <c r="C70" s="206" t="s">
        <v>117</v>
      </c>
      <c r="D70" s="207"/>
      <c r="E70" s="208"/>
      <c r="F70" s="208"/>
      <c r="G70" s="208"/>
    </row>
    <row r="71" spans="2:7">
      <c r="B71" s="27"/>
      <c r="C71" s="24" t="s">
        <v>118</v>
      </c>
      <c r="D71" s="29"/>
      <c r="E71" s="30"/>
      <c r="F71" s="30"/>
      <c r="G71" s="30"/>
    </row>
    <row r="72" spans="2:7">
      <c r="B72" s="169" t="s">
        <v>910</v>
      </c>
      <c r="C72" s="173" t="s">
        <v>119</v>
      </c>
      <c r="D72" s="169" t="s">
        <v>120</v>
      </c>
      <c r="E72" s="200">
        <v>1</v>
      </c>
      <c r="F72" s="200">
        <v>1</v>
      </c>
      <c r="G72" s="200">
        <v>1</v>
      </c>
    </row>
    <row r="73" spans="2:7">
      <c r="B73" s="207"/>
      <c r="C73" s="206" t="s">
        <v>121</v>
      </c>
      <c r="D73" s="207"/>
      <c r="E73" s="208"/>
      <c r="F73" s="208"/>
      <c r="G73" s="208"/>
    </row>
    <row r="74" spans="2:7">
      <c r="B74" s="29"/>
      <c r="C74" s="24" t="s">
        <v>122</v>
      </c>
      <c r="D74" s="29"/>
      <c r="E74" s="30"/>
      <c r="F74" s="30"/>
      <c r="G74" s="30"/>
    </row>
    <row r="75" spans="2:7">
      <c r="B75" s="169" t="s">
        <v>911</v>
      </c>
      <c r="C75" s="173" t="s">
        <v>123</v>
      </c>
      <c r="D75" s="169" t="s">
        <v>120</v>
      </c>
      <c r="E75" s="200">
        <v>1</v>
      </c>
      <c r="F75" s="200">
        <v>1</v>
      </c>
      <c r="G75" s="200">
        <v>1</v>
      </c>
    </row>
    <row r="76" spans="2:7">
      <c r="E76" s="33"/>
      <c r="F76" s="33"/>
      <c r="G76" s="33"/>
    </row>
    <row r="78" spans="2:7">
      <c r="E78" s="34"/>
    </row>
  </sheetData>
  <mergeCells count="8">
    <mergeCell ref="B7:D7"/>
    <mergeCell ref="B16:G16"/>
    <mergeCell ref="B17:B18"/>
    <mergeCell ref="C17:C18"/>
    <mergeCell ref="D17:D18"/>
    <mergeCell ref="E17:E18"/>
    <mergeCell ref="F17:F18"/>
    <mergeCell ref="G17:G18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B20149-8FF1-4134-BA2D-1B350FEFD7FB}"/>
</file>

<file path=customXml/itemProps2.xml><?xml version="1.0" encoding="utf-8"?>
<ds:datastoreItem xmlns:ds="http://schemas.openxmlformats.org/officeDocument/2006/customXml" ds:itemID="{4CE4227D-0678-4A8D-9187-5A181549BE43}"/>
</file>

<file path=customXml/itemProps3.xml><?xml version="1.0" encoding="utf-8"?>
<ds:datastoreItem xmlns:ds="http://schemas.openxmlformats.org/officeDocument/2006/customXml" ds:itemID="{7042861D-844F-4F40-ACFA-A69199F8CD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</vt:i4>
      </vt:variant>
    </vt:vector>
  </HeadingPairs>
  <TitlesOfParts>
    <vt:vector size="12" baseType="lpstr">
      <vt:lpstr>Cont Revisão</vt:lpstr>
      <vt:lpstr>BDI</vt:lpstr>
      <vt:lpstr>Cronograma</vt:lpstr>
      <vt:lpstr>MC Conservação Rotina</vt:lpstr>
      <vt:lpstr>Quantidades</vt:lpstr>
      <vt:lpstr>Preços Unitários</vt:lpstr>
      <vt:lpstr>CPUS</vt:lpstr>
      <vt:lpstr>Ext Equiv</vt:lpstr>
      <vt:lpstr>Padrão Conserva</vt:lpstr>
      <vt:lpstr>Disp Segurança</vt:lpstr>
      <vt:lpstr>Lista OAEs</vt:lpstr>
      <vt:lpstr>'MC Conservação Rotina'!Titulos_de_impressao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Felipe Primasi</cp:lastModifiedBy>
  <cp:lastPrinted>2021-11-14T12:36:23Z</cp:lastPrinted>
  <dcterms:created xsi:type="dcterms:W3CDTF">2021-08-03T16:38:36Z</dcterms:created>
  <dcterms:modified xsi:type="dcterms:W3CDTF">2024-06-18T22:25:21Z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